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23"/>
  <workbookPr codeName="ThisWorkbook" defaultThemeVersion="124226"/>
  <mc:AlternateContent xmlns:mc="http://schemas.openxmlformats.org/markup-compatibility/2006">
    <mc:Choice Requires="x15">
      <x15ac:absPath xmlns:x15ac="http://schemas.microsoft.com/office/spreadsheetml/2010/11/ac" url="J:\GoP\Park\02 Kvalitet\Teknisk handbok\rev 2025\"/>
    </mc:Choice>
  </mc:AlternateContent>
  <xr:revisionPtr revIDLastSave="0" documentId="8_{C684583C-C1AC-4EA4-96D6-C085609AA5C7}" xr6:coauthVersionLast="47" xr6:coauthVersionMax="47" xr10:uidLastSave="{00000000-0000-0000-0000-000000000000}"/>
  <bookViews>
    <workbookView xWindow="31500" yWindow="1875" windowWidth="21600" windowHeight="11175" tabRatio="855" firstSheet="2" activeTab="2" xr2:uid="{00000000-000D-0000-FFFF-FFFF00000000}"/>
  </bookViews>
  <sheets>
    <sheet name="Uträkning av ersättningsvärde" sheetId="4" r:id="rId1"/>
    <sheet name="Formler" sheetId="3" r:id="rId2"/>
    <sheet name="Formulär enstaka träd" sheetId="5" r:id="rId3"/>
  </sheets>
  <definedNames>
    <definedName name="Area">'Formulär enstaka träd'!$D$15</definedName>
    <definedName name="area1214">'Formulär enstaka träd'!$D$11</definedName>
    <definedName name="basvärde">'Formulär enstaka träd'!$D$9</definedName>
    <definedName name="diam1214">'Formulär enstaka träd'!$D$10</definedName>
    <definedName name="EUR">Formler!$C$2</definedName>
    <definedName name="gatuträdetabl">'Formulär enstaka träd'!$D$27</definedName>
    <definedName name="Kostnad_per_kvcm_etabl">'Formulär enstaka träd'!$D$26</definedName>
    <definedName name="kvadratcmpris">'Formulär enstaka träd'!$D$12</definedName>
    <definedName name="planteringetableringkostnad">'Formulär enstaka träd'!$D$37</definedName>
    <definedName name="skadorvitalitet">'Formulär enstaka träd'!$D$23</definedName>
    <definedName name="Stamomkrets">'Formulär enstaka träd'!$D$14</definedName>
    <definedName name="summaskador">'Formulär enstaka träd'!$D$23</definedName>
    <definedName name="Trädets_värde">'Formulär enstaka träd'!$D$16</definedName>
    <definedName name="övrigmarketabl">'Formulär enstaka träd'!$D$28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7" i="3" l="1"/>
  <c r="D137" i="3" s="1"/>
  <c r="E137" i="3"/>
  <c r="F136" i="3"/>
  <c r="D136" i="3" s="1"/>
  <c r="E136" i="3"/>
  <c r="F135" i="3"/>
  <c r="E135" i="3"/>
  <c r="F134" i="3"/>
  <c r="D134" i="3" s="1"/>
  <c r="E134" i="3"/>
  <c r="F133" i="3"/>
  <c r="E133" i="3"/>
  <c r="F132" i="3"/>
  <c r="E132" i="3"/>
  <c r="O132" i="3" s="1"/>
  <c r="F131" i="3"/>
  <c r="E131" i="3"/>
  <c r="O131" i="3" s="1"/>
  <c r="F130" i="3"/>
  <c r="E130" i="3"/>
  <c r="F129" i="3"/>
  <c r="E129" i="3"/>
  <c r="F128" i="3"/>
  <c r="E128" i="3"/>
  <c r="Q128" i="3"/>
  <c r="R128" i="3"/>
  <c r="Q129" i="3"/>
  <c r="R129" i="3"/>
  <c r="Q130" i="3"/>
  <c r="R130" i="3"/>
  <c r="Q131" i="3"/>
  <c r="R131" i="3"/>
  <c r="Q132" i="3"/>
  <c r="R132" i="3"/>
  <c r="Q133" i="3"/>
  <c r="R133" i="3"/>
  <c r="Q134" i="3"/>
  <c r="R134" i="3"/>
  <c r="Q135" i="3"/>
  <c r="R135" i="3"/>
  <c r="Q136" i="3"/>
  <c r="R136" i="3"/>
  <c r="Q137" i="3"/>
  <c r="R137" i="3"/>
  <c r="O133" i="3"/>
  <c r="O134" i="3"/>
  <c r="O135" i="3"/>
  <c r="D130" i="3"/>
  <c r="D133" i="3"/>
  <c r="D135" i="3"/>
  <c r="Q116" i="3"/>
  <c r="R116" i="3"/>
  <c r="Q117" i="3"/>
  <c r="R117" i="3"/>
  <c r="Q118" i="3"/>
  <c r="R118" i="3"/>
  <c r="Q119" i="3"/>
  <c r="R119" i="3"/>
  <c r="O120" i="3"/>
  <c r="Q120" i="3"/>
  <c r="R120" i="3"/>
  <c r="Q121" i="3"/>
  <c r="R121" i="3"/>
  <c r="Q122" i="3"/>
  <c r="R122" i="3"/>
  <c r="Q123" i="3"/>
  <c r="R123" i="3"/>
  <c r="O124" i="3"/>
  <c r="Q124" i="3"/>
  <c r="R124" i="3"/>
  <c r="Q125" i="3"/>
  <c r="R125" i="3"/>
  <c r="O126" i="3"/>
  <c r="Q126" i="3"/>
  <c r="R126" i="3"/>
  <c r="Q127" i="3"/>
  <c r="R127" i="3"/>
  <c r="D128" i="3" l="1"/>
  <c r="O130" i="3"/>
  <c r="O129" i="3"/>
  <c r="O137" i="3"/>
  <c r="O136" i="3"/>
  <c r="D132" i="3"/>
  <c r="D131" i="3"/>
  <c r="D129" i="3"/>
  <c r="O128" i="3"/>
  <c r="O9" i="3" l="1"/>
  <c r="O12" i="3"/>
  <c r="O14" i="3"/>
  <c r="O22" i="3"/>
  <c r="O29" i="3"/>
  <c r="O32" i="3"/>
  <c r="O35" i="3"/>
  <c r="O44" i="3"/>
  <c r="O49" i="3"/>
  <c r="O73" i="3"/>
  <c r="O85" i="3"/>
  <c r="O89" i="3"/>
  <c r="O92" i="3"/>
  <c r="O93" i="3"/>
  <c r="O99" i="3"/>
  <c r="O101" i="3"/>
  <c r="O104" i="3"/>
  <c r="O106" i="3"/>
  <c r="O110" i="3"/>
  <c r="O112" i="3"/>
  <c r="D9" i="3"/>
  <c r="D12" i="3"/>
  <c r="D14" i="3"/>
  <c r="D22" i="3"/>
  <c r="D29" i="3"/>
  <c r="D32" i="3"/>
  <c r="D35" i="3"/>
  <c r="D44" i="3"/>
  <c r="D49" i="3"/>
  <c r="D73" i="3"/>
  <c r="D85" i="3"/>
  <c r="D89" i="3"/>
  <c r="D92" i="3"/>
  <c r="D93" i="3"/>
  <c r="D99" i="3"/>
  <c r="D101" i="3"/>
  <c r="D104" i="3"/>
  <c r="D106" i="3"/>
  <c r="D110" i="3"/>
  <c r="D112" i="3"/>
  <c r="D120" i="3"/>
  <c r="D124" i="3"/>
  <c r="D126" i="3"/>
  <c r="E8" i="3"/>
  <c r="E10" i="3"/>
  <c r="E11" i="3"/>
  <c r="E13" i="3"/>
  <c r="E15" i="3"/>
  <c r="E16" i="3"/>
  <c r="E17" i="3"/>
  <c r="E18" i="3"/>
  <c r="E20" i="3"/>
  <c r="E21" i="3"/>
  <c r="D21" i="3" s="1"/>
  <c r="E23" i="3"/>
  <c r="E24" i="3"/>
  <c r="E25" i="3"/>
  <c r="E26" i="3"/>
  <c r="E27" i="3"/>
  <c r="E28" i="3"/>
  <c r="E30" i="3"/>
  <c r="O30" i="3" s="1"/>
  <c r="E31" i="3"/>
  <c r="E33" i="3"/>
  <c r="E34" i="3"/>
  <c r="E36" i="3"/>
  <c r="E37" i="3"/>
  <c r="E38" i="3"/>
  <c r="E39" i="3"/>
  <c r="E40" i="3"/>
  <c r="O40" i="3" s="1"/>
  <c r="E41" i="3"/>
  <c r="E42" i="3"/>
  <c r="E43" i="3"/>
  <c r="E45" i="3"/>
  <c r="E48" i="3"/>
  <c r="E50" i="3"/>
  <c r="E51" i="3"/>
  <c r="D51" i="3" s="1"/>
  <c r="E52" i="3"/>
  <c r="E53" i="3"/>
  <c r="E54" i="3"/>
  <c r="D54" i="3" s="1"/>
  <c r="E55" i="3"/>
  <c r="E56" i="3"/>
  <c r="E57" i="3"/>
  <c r="E58" i="3"/>
  <c r="E59" i="3"/>
  <c r="E60" i="3"/>
  <c r="E61" i="3"/>
  <c r="E62" i="3"/>
  <c r="E63" i="3"/>
  <c r="E64" i="3"/>
  <c r="O64" i="3" s="1"/>
  <c r="E65" i="3"/>
  <c r="O65" i="3" s="1"/>
  <c r="E66" i="3"/>
  <c r="E67" i="3"/>
  <c r="E68" i="3"/>
  <c r="E69" i="3"/>
  <c r="E70" i="3"/>
  <c r="E71" i="3"/>
  <c r="E72" i="3"/>
  <c r="E74" i="3"/>
  <c r="E75" i="3"/>
  <c r="E76" i="3"/>
  <c r="E77" i="3"/>
  <c r="E78" i="3"/>
  <c r="E79" i="3"/>
  <c r="E80" i="3"/>
  <c r="E81" i="3"/>
  <c r="E82" i="3"/>
  <c r="E83" i="3"/>
  <c r="E84" i="3"/>
  <c r="E86" i="3"/>
  <c r="E87" i="3"/>
  <c r="E88" i="3"/>
  <c r="E90" i="3"/>
  <c r="O90" i="3" s="1"/>
  <c r="E91" i="3"/>
  <c r="D91" i="3" s="1"/>
  <c r="E94" i="3"/>
  <c r="E95" i="3"/>
  <c r="E96" i="3"/>
  <c r="E97" i="3"/>
  <c r="E98" i="3"/>
  <c r="E100" i="3"/>
  <c r="E102" i="3"/>
  <c r="E103" i="3"/>
  <c r="E105" i="3"/>
  <c r="E107" i="3"/>
  <c r="E108" i="3"/>
  <c r="E109" i="3"/>
  <c r="E111" i="3"/>
  <c r="E113" i="3"/>
  <c r="E114" i="3"/>
  <c r="E115" i="3"/>
  <c r="E116" i="3"/>
  <c r="E117" i="3"/>
  <c r="E118" i="3"/>
  <c r="E119" i="3"/>
  <c r="E121" i="3"/>
  <c r="E122" i="3"/>
  <c r="E123" i="3"/>
  <c r="E7" i="3"/>
  <c r="F8" i="3"/>
  <c r="F10" i="3"/>
  <c r="F11" i="3"/>
  <c r="F13" i="3"/>
  <c r="F15" i="3"/>
  <c r="F16" i="3"/>
  <c r="F17" i="3"/>
  <c r="F18" i="3"/>
  <c r="F19" i="3"/>
  <c r="D19" i="3" s="1"/>
  <c r="F20" i="3"/>
  <c r="F23" i="3"/>
  <c r="O23" i="3" s="1"/>
  <c r="F24" i="3"/>
  <c r="F25" i="3"/>
  <c r="F26" i="3"/>
  <c r="F27" i="3"/>
  <c r="F28" i="3"/>
  <c r="F31" i="3"/>
  <c r="F33" i="3"/>
  <c r="F34" i="3"/>
  <c r="F36" i="3"/>
  <c r="F37" i="3"/>
  <c r="F38" i="3"/>
  <c r="F39" i="3"/>
  <c r="O39" i="3" s="1"/>
  <c r="F41" i="3"/>
  <c r="F42" i="3"/>
  <c r="F43" i="3"/>
  <c r="F45" i="3"/>
  <c r="F46" i="3"/>
  <c r="O46" i="3" s="1"/>
  <c r="F47" i="3"/>
  <c r="O47" i="3" s="1"/>
  <c r="F48" i="3"/>
  <c r="F50" i="3"/>
  <c r="D50" i="3" s="1"/>
  <c r="F52" i="3"/>
  <c r="F53" i="3"/>
  <c r="F55" i="3"/>
  <c r="F56" i="3"/>
  <c r="F57" i="3"/>
  <c r="F58" i="3"/>
  <c r="F59" i="3"/>
  <c r="F60" i="3"/>
  <c r="F61" i="3"/>
  <c r="F62" i="3"/>
  <c r="F63" i="3"/>
  <c r="F66" i="3"/>
  <c r="D66" i="3" s="1"/>
  <c r="F67" i="3"/>
  <c r="F68" i="3"/>
  <c r="F69" i="3"/>
  <c r="F70" i="3"/>
  <c r="F71" i="3"/>
  <c r="F72" i="3"/>
  <c r="F74" i="3"/>
  <c r="F75" i="3"/>
  <c r="F76" i="3"/>
  <c r="F77" i="3"/>
  <c r="F78" i="3"/>
  <c r="F79" i="3"/>
  <c r="F80" i="3"/>
  <c r="F81" i="3"/>
  <c r="F82" i="3"/>
  <c r="F83" i="3"/>
  <c r="F84" i="3"/>
  <c r="F86" i="3"/>
  <c r="F87" i="3"/>
  <c r="F88" i="3"/>
  <c r="F94" i="3"/>
  <c r="F95" i="3"/>
  <c r="F96" i="3"/>
  <c r="F97" i="3"/>
  <c r="F98" i="3"/>
  <c r="F100" i="3"/>
  <c r="F102" i="3"/>
  <c r="F103" i="3"/>
  <c r="F105" i="3"/>
  <c r="F107" i="3"/>
  <c r="F108" i="3"/>
  <c r="F109" i="3"/>
  <c r="F111" i="3"/>
  <c r="F113" i="3"/>
  <c r="D113" i="3" s="1"/>
  <c r="F114" i="3"/>
  <c r="F115" i="3"/>
  <c r="F116" i="3"/>
  <c r="F117" i="3"/>
  <c r="F118" i="3"/>
  <c r="F119" i="3"/>
  <c r="F121" i="3"/>
  <c r="F122" i="3"/>
  <c r="D122" i="3" s="1"/>
  <c r="F125" i="3"/>
  <c r="F127" i="3"/>
  <c r="F7" i="3"/>
  <c r="O116" i="3" l="1"/>
  <c r="D58" i="3"/>
  <c r="O70" i="3"/>
  <c r="O38" i="3"/>
  <c r="O121" i="3"/>
  <c r="D57" i="3"/>
  <c r="O119" i="3"/>
  <c r="D127" i="3"/>
  <c r="O127" i="3"/>
  <c r="D123" i="3"/>
  <c r="O123" i="3"/>
  <c r="O118" i="3"/>
  <c r="O114" i="3"/>
  <c r="O102" i="3"/>
  <c r="D63" i="3"/>
  <c r="D55" i="3"/>
  <c r="D43" i="3"/>
  <c r="O34" i="3"/>
  <c r="D125" i="3"/>
  <c r="O125" i="3"/>
  <c r="D26" i="3"/>
  <c r="O122" i="3"/>
  <c r="O117" i="3"/>
  <c r="O62" i="3"/>
  <c r="D42" i="3"/>
  <c r="D25" i="3"/>
  <c r="O15" i="3"/>
  <c r="O79" i="3"/>
  <c r="D121" i="3"/>
  <c r="O87" i="3"/>
  <c r="D78" i="3"/>
  <c r="D69" i="3"/>
  <c r="D53" i="3"/>
  <c r="D119" i="3"/>
  <c r="D109" i="3"/>
  <c r="O97" i="3"/>
  <c r="D33" i="3"/>
  <c r="D82" i="3"/>
  <c r="O54" i="3"/>
  <c r="O103" i="3"/>
  <c r="O81" i="3"/>
  <c r="O72" i="3"/>
  <c r="O56" i="3"/>
  <c r="D45" i="3"/>
  <c r="D86" i="3"/>
  <c r="D68" i="3"/>
  <c r="D52" i="3"/>
  <c r="D118" i="3"/>
  <c r="D108" i="3"/>
  <c r="O96" i="3"/>
  <c r="D84" i="3"/>
  <c r="D76" i="3"/>
  <c r="D67" i="3"/>
  <c r="D59" i="3"/>
  <c r="D39" i="3"/>
  <c r="D28" i="3"/>
  <c r="O18" i="3"/>
  <c r="O63" i="3"/>
  <c r="D117" i="3"/>
  <c r="D107" i="3"/>
  <c r="D95" i="3"/>
  <c r="D83" i="3"/>
  <c r="D75" i="3"/>
  <c r="O66" i="3"/>
  <c r="O58" i="3"/>
  <c r="O50" i="3"/>
  <c r="D38" i="3"/>
  <c r="D27" i="3"/>
  <c r="O17" i="3"/>
  <c r="D81" i="3"/>
  <c r="D18" i="3"/>
  <c r="D116" i="3"/>
  <c r="O105" i="3"/>
  <c r="D94" i="3"/>
  <c r="O82" i="3"/>
  <c r="O74" i="3"/>
  <c r="O57" i="3"/>
  <c r="O48" i="3"/>
  <c r="D37" i="3"/>
  <c r="O26" i="3"/>
  <c r="O16" i="3"/>
  <c r="D74" i="3"/>
  <c r="D17" i="3"/>
  <c r="O55" i="3"/>
  <c r="O7" i="3"/>
  <c r="D115" i="3"/>
  <c r="D103" i="3"/>
  <c r="D36" i="3"/>
  <c r="O25" i="3"/>
  <c r="D15" i="3"/>
  <c r="D114" i="3"/>
  <c r="D34" i="3"/>
  <c r="O80" i="3"/>
  <c r="O24" i="3"/>
  <c r="D13" i="3"/>
  <c r="D71" i="3"/>
  <c r="D102" i="3"/>
  <c r="O113" i="3"/>
  <c r="D100" i="3"/>
  <c r="O88" i="3"/>
  <c r="D79" i="3"/>
  <c r="D70" i="3"/>
  <c r="D62" i="3"/>
  <c r="O42" i="3"/>
  <c r="O33" i="3"/>
  <c r="D23" i="3"/>
  <c r="D11" i="3"/>
  <c r="D90" i="3"/>
  <c r="D65" i="3"/>
  <c r="O111" i="3"/>
  <c r="O98" i="3"/>
  <c r="D61" i="3"/>
  <c r="O41" i="3"/>
  <c r="O31" i="3"/>
  <c r="D10" i="3"/>
  <c r="O95" i="3"/>
  <c r="O71" i="3"/>
  <c r="D77" i="3"/>
  <c r="D60" i="3"/>
  <c r="D20" i="3"/>
  <c r="O8" i="3"/>
  <c r="D105" i="3"/>
  <c r="O94" i="3"/>
  <c r="D98" i="3"/>
  <c r="O78" i="3"/>
  <c r="D7" i="3"/>
  <c r="D96" i="3"/>
  <c r="D88" i="3"/>
  <c r="D80" i="3"/>
  <c r="D72" i="3"/>
  <c r="D64" i="3"/>
  <c r="D56" i="3"/>
  <c r="D48" i="3"/>
  <c r="D40" i="3"/>
  <c r="D24" i="3"/>
  <c r="D16" i="3"/>
  <c r="D8" i="3"/>
  <c r="O109" i="3"/>
  <c r="O77" i="3"/>
  <c r="O69" i="3"/>
  <c r="O61" i="3"/>
  <c r="O53" i="3"/>
  <c r="O45" i="3"/>
  <c r="O37" i="3"/>
  <c r="O21" i="3"/>
  <c r="O13" i="3"/>
  <c r="O86" i="3"/>
  <c r="D111" i="3"/>
  <c r="D87" i="3"/>
  <c r="D47" i="3"/>
  <c r="D31" i="3"/>
  <c r="O108" i="3"/>
  <c r="O100" i="3"/>
  <c r="O84" i="3"/>
  <c r="O76" i="3"/>
  <c r="O68" i="3"/>
  <c r="O60" i="3"/>
  <c r="O52" i="3"/>
  <c r="O36" i="3"/>
  <c r="O28" i="3"/>
  <c r="O20" i="3"/>
  <c r="D46" i="3"/>
  <c r="D30" i="3"/>
  <c r="O115" i="3"/>
  <c r="O107" i="3"/>
  <c r="O91" i="3"/>
  <c r="O83" i="3"/>
  <c r="O75" i="3"/>
  <c r="O67" i="3"/>
  <c r="O59" i="3"/>
  <c r="O51" i="3"/>
  <c r="O43" i="3"/>
  <c r="O27" i="3"/>
  <c r="O19" i="3"/>
  <c r="O11" i="3"/>
  <c r="D97" i="3"/>
  <c r="D41" i="3"/>
  <c r="O10" i="3"/>
  <c r="D7" i="5"/>
  <c r="D23" i="5"/>
  <c r="D36" i="5" s="1"/>
  <c r="D15" i="5"/>
  <c r="D10" i="5"/>
  <c r="D11" i="5" s="1"/>
  <c r="S117" i="3" l="1"/>
  <c r="S127" i="3"/>
  <c r="F32" i="5"/>
  <c r="F31" i="5"/>
  <c r="D37" i="5"/>
  <c r="R115" i="3"/>
  <c r="Q115" i="3"/>
  <c r="R114" i="3"/>
  <c r="Q114" i="3"/>
  <c r="R113" i="3"/>
  <c r="Q113" i="3"/>
  <c r="R112" i="3"/>
  <c r="Q112" i="3"/>
  <c r="R111" i="3"/>
  <c r="Q111" i="3"/>
  <c r="R110" i="3"/>
  <c r="Q110" i="3"/>
  <c r="R109" i="3"/>
  <c r="Q109" i="3"/>
  <c r="R108" i="3"/>
  <c r="Q108" i="3"/>
  <c r="R107" i="3"/>
  <c r="Q107" i="3"/>
  <c r="R106" i="3"/>
  <c r="Q106" i="3"/>
  <c r="R105" i="3"/>
  <c r="Q105" i="3"/>
  <c r="R104" i="3"/>
  <c r="Q104" i="3"/>
  <c r="R103" i="3"/>
  <c r="Q103" i="3"/>
  <c r="R102" i="3"/>
  <c r="Q102" i="3"/>
  <c r="R101" i="3"/>
  <c r="Q101" i="3"/>
  <c r="R100" i="3"/>
  <c r="Q100" i="3"/>
  <c r="R99" i="3"/>
  <c r="Q99" i="3"/>
  <c r="R98" i="3"/>
  <c r="Q98" i="3"/>
  <c r="R97" i="3"/>
  <c r="Q97" i="3"/>
  <c r="R96" i="3"/>
  <c r="Q96" i="3"/>
  <c r="R95" i="3"/>
  <c r="Q95" i="3"/>
  <c r="R94" i="3"/>
  <c r="Q94" i="3"/>
  <c r="R93" i="3"/>
  <c r="Q93" i="3"/>
  <c r="R92" i="3"/>
  <c r="Q92" i="3"/>
  <c r="R91" i="3"/>
  <c r="Q91" i="3"/>
  <c r="R90" i="3"/>
  <c r="Q90" i="3"/>
  <c r="R89" i="3"/>
  <c r="Q89" i="3"/>
  <c r="R88" i="3"/>
  <c r="Q88" i="3"/>
  <c r="R87" i="3"/>
  <c r="Q87" i="3"/>
  <c r="R86" i="3"/>
  <c r="Q86" i="3"/>
  <c r="R85" i="3"/>
  <c r="Q85" i="3"/>
  <c r="R84" i="3"/>
  <c r="Q84" i="3"/>
  <c r="R83" i="3"/>
  <c r="Q83" i="3"/>
  <c r="R82" i="3"/>
  <c r="Q82" i="3"/>
  <c r="R81" i="3"/>
  <c r="Q81" i="3"/>
  <c r="R80" i="3"/>
  <c r="Q80" i="3"/>
  <c r="R79" i="3"/>
  <c r="Q79" i="3"/>
  <c r="R78" i="3"/>
  <c r="Q78" i="3"/>
  <c r="R77" i="3"/>
  <c r="Q77" i="3"/>
  <c r="R76" i="3"/>
  <c r="Q76" i="3"/>
  <c r="R75" i="3"/>
  <c r="Q75" i="3"/>
  <c r="R74" i="3"/>
  <c r="Q74" i="3"/>
  <c r="R73" i="3"/>
  <c r="Q73" i="3"/>
  <c r="R72" i="3"/>
  <c r="Q72" i="3"/>
  <c r="R71" i="3"/>
  <c r="Q71" i="3"/>
  <c r="R70" i="3"/>
  <c r="Q70" i="3"/>
  <c r="R69" i="3"/>
  <c r="Q69" i="3"/>
  <c r="R68" i="3"/>
  <c r="Q68" i="3"/>
  <c r="R67" i="3"/>
  <c r="Q67" i="3"/>
  <c r="R66" i="3"/>
  <c r="Q66" i="3"/>
  <c r="R65" i="3"/>
  <c r="Q65" i="3"/>
  <c r="R64" i="3"/>
  <c r="Q64" i="3"/>
  <c r="R63" i="3"/>
  <c r="Q63" i="3"/>
  <c r="R62" i="3"/>
  <c r="Q62" i="3"/>
  <c r="R61" i="3"/>
  <c r="Q61" i="3"/>
  <c r="R60" i="3"/>
  <c r="Q60" i="3"/>
  <c r="R59" i="3"/>
  <c r="Q59" i="3"/>
  <c r="R58" i="3"/>
  <c r="Q58" i="3"/>
  <c r="R57" i="3"/>
  <c r="Q57" i="3"/>
  <c r="R56" i="3"/>
  <c r="Q56" i="3"/>
  <c r="R55" i="3"/>
  <c r="Q55" i="3"/>
  <c r="R54" i="3"/>
  <c r="Q54" i="3"/>
  <c r="R53" i="3"/>
  <c r="Q53" i="3"/>
  <c r="R52" i="3"/>
  <c r="Q52" i="3"/>
  <c r="R51" i="3"/>
  <c r="Q51" i="3"/>
  <c r="R50" i="3"/>
  <c r="Q50" i="3"/>
  <c r="R49" i="3"/>
  <c r="Q49" i="3"/>
  <c r="R48" i="3"/>
  <c r="Q48" i="3"/>
  <c r="R47" i="3"/>
  <c r="Q47" i="3"/>
  <c r="R46" i="3"/>
  <c r="Q46" i="3"/>
  <c r="R45" i="3"/>
  <c r="Q45" i="3"/>
  <c r="R44" i="3"/>
  <c r="Q44" i="3"/>
  <c r="R43" i="3"/>
  <c r="Q43" i="3"/>
  <c r="R42" i="3"/>
  <c r="Q42" i="3"/>
  <c r="R41" i="3"/>
  <c r="Q41" i="3"/>
  <c r="R40" i="3"/>
  <c r="Q40" i="3"/>
  <c r="R39" i="3"/>
  <c r="Q39" i="3"/>
  <c r="R38" i="3"/>
  <c r="Q38" i="3"/>
  <c r="R37" i="3"/>
  <c r="Q37" i="3"/>
  <c r="R36" i="3"/>
  <c r="Q36" i="3"/>
  <c r="R35" i="3"/>
  <c r="Q35" i="3"/>
  <c r="R34" i="3"/>
  <c r="Q34" i="3"/>
  <c r="R33" i="3"/>
  <c r="Q33" i="3"/>
  <c r="R32" i="3"/>
  <c r="Q32" i="3"/>
  <c r="R31" i="3"/>
  <c r="Q31" i="3"/>
  <c r="R30" i="3"/>
  <c r="Q30" i="3"/>
  <c r="R29" i="3"/>
  <c r="Q29" i="3"/>
  <c r="R28" i="3"/>
  <c r="Q28" i="3"/>
  <c r="R27" i="3"/>
  <c r="Q27" i="3"/>
  <c r="R26" i="3"/>
  <c r="Q26" i="3"/>
  <c r="R25" i="3"/>
  <c r="Q25" i="3"/>
  <c r="R24" i="3"/>
  <c r="Q24" i="3"/>
  <c r="R23" i="3"/>
  <c r="Q23" i="3"/>
  <c r="R22" i="3"/>
  <c r="Q22" i="3"/>
  <c r="R21" i="3"/>
  <c r="Q21" i="3"/>
  <c r="R20" i="3"/>
  <c r="Q20" i="3"/>
  <c r="R19" i="3"/>
  <c r="Q19" i="3"/>
  <c r="R18" i="3"/>
  <c r="Q18" i="3"/>
  <c r="R17" i="3"/>
  <c r="Q17" i="3"/>
  <c r="R16" i="3"/>
  <c r="Q16" i="3"/>
  <c r="R15" i="3"/>
  <c r="Q15" i="3"/>
  <c r="R14" i="3"/>
  <c r="Q14" i="3"/>
  <c r="R13" i="3"/>
  <c r="Q13" i="3"/>
  <c r="R12" i="3"/>
  <c r="Q12" i="3"/>
  <c r="R11" i="3"/>
  <c r="Q11" i="3"/>
  <c r="R10" i="3"/>
  <c r="Q10" i="3"/>
  <c r="R9" i="3"/>
  <c r="Q9" i="3"/>
  <c r="R8" i="3"/>
  <c r="Q8" i="3"/>
  <c r="R7" i="3"/>
  <c r="Q7" i="3"/>
  <c r="C3" i="3"/>
  <c r="S118" i="3" s="1"/>
  <c r="S125" i="3" l="1"/>
  <c r="S123" i="3"/>
  <c r="S119" i="3"/>
  <c r="S130" i="3"/>
  <c r="S136" i="3"/>
  <c r="S137" i="3"/>
  <c r="S135" i="3"/>
  <c r="S133" i="3"/>
  <c r="S128" i="3"/>
  <c r="S134" i="3"/>
  <c r="S132" i="3"/>
  <c r="S129" i="3"/>
  <c r="S131" i="3"/>
  <c r="S122" i="3"/>
  <c r="S126" i="3"/>
  <c r="S120" i="3"/>
  <c r="S124" i="3"/>
  <c r="S121" i="3"/>
  <c r="S116" i="3"/>
  <c r="S87" i="3"/>
  <c r="S21" i="3"/>
  <c r="S90" i="3"/>
  <c r="S81" i="3"/>
  <c r="S32" i="3"/>
  <c r="S59" i="3"/>
  <c r="S13" i="3"/>
  <c r="S30" i="3"/>
  <c r="S96" i="3"/>
  <c r="S71" i="3"/>
  <c r="S97" i="3"/>
  <c r="S99" i="3"/>
  <c r="S70" i="3"/>
  <c r="S74" i="3"/>
  <c r="S14" i="3"/>
  <c r="S41" i="3"/>
  <c r="S112" i="3"/>
  <c r="S37" i="3"/>
  <c r="S28" i="3"/>
  <c r="S42" i="3"/>
  <c r="S55" i="3"/>
  <c r="S9" i="3"/>
  <c r="S33" i="3"/>
  <c r="S51" i="3"/>
  <c r="S62" i="3"/>
  <c r="S38" i="3"/>
  <c r="S73" i="3"/>
  <c r="S11" i="3"/>
  <c r="S18" i="3"/>
  <c r="S29" i="3"/>
  <c r="S56" i="3"/>
  <c r="S80" i="3"/>
  <c r="S12" i="3"/>
  <c r="S16" i="3"/>
  <c r="S107" i="3"/>
  <c r="S8" i="3"/>
  <c r="S47" i="3"/>
  <c r="S54" i="3"/>
  <c r="S60" i="3"/>
  <c r="S10" i="3"/>
  <c r="S35" i="3"/>
  <c r="S49" i="3"/>
  <c r="S63" i="3"/>
  <c r="S93" i="3"/>
  <c r="S94" i="3"/>
  <c r="S26" i="3"/>
  <c r="S27" i="3"/>
  <c r="S43" i="3"/>
  <c r="S45" i="3"/>
  <c r="S75" i="3"/>
  <c r="S77" i="3"/>
  <c r="S84" i="3"/>
  <c r="S85" i="3"/>
  <c r="S86" i="3"/>
  <c r="S98" i="3"/>
  <c r="S19" i="3"/>
  <c r="S20" i="3"/>
  <c r="S22" i="3"/>
  <c r="S23" i="3"/>
  <c r="S24" i="3"/>
  <c r="S25" i="3"/>
  <c r="S31" i="3"/>
  <c r="S39" i="3"/>
  <c r="S40" i="3"/>
  <c r="S46" i="3"/>
  <c r="S48" i="3"/>
  <c r="S50" i="3"/>
  <c r="S68" i="3"/>
  <c r="S72" i="3"/>
  <c r="S76" i="3"/>
  <c r="S82" i="3"/>
  <c r="S100" i="3"/>
  <c r="S101" i="3"/>
  <c r="S102" i="3"/>
  <c r="S104" i="3"/>
  <c r="S106" i="3"/>
  <c r="S115" i="3"/>
  <c r="S61" i="3"/>
  <c r="S66" i="3"/>
  <c r="S67" i="3"/>
  <c r="S69" i="3"/>
  <c r="S79" i="3"/>
  <c r="S83" i="3"/>
  <c r="S103" i="3"/>
  <c r="S105" i="3"/>
  <c r="S110" i="3"/>
  <c r="S111" i="3"/>
  <c r="S113" i="3"/>
  <c r="S114" i="3"/>
  <c r="S15" i="3"/>
  <c r="S17" i="3"/>
  <c r="S34" i="3"/>
  <c r="S36" i="3"/>
  <c r="S44" i="3"/>
  <c r="S52" i="3"/>
  <c r="S53" i="3"/>
  <c r="S57" i="3"/>
  <c r="S58" i="3"/>
  <c r="S64" i="3"/>
  <c r="S65" i="3"/>
  <c r="S78" i="3"/>
  <c r="S88" i="3"/>
  <c r="S89" i="3"/>
  <c r="S91" i="3"/>
  <c r="S92" i="3"/>
  <c r="S95" i="3"/>
  <c r="S108" i="3"/>
  <c r="S109" i="3"/>
  <c r="G72"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4" i="4"/>
  <c r="S7" i="3" l="1"/>
  <c r="D9" i="5"/>
  <c r="D12" i="5" s="1"/>
  <c r="D16" i="5" s="1"/>
  <c r="D35" i="5" s="1"/>
  <c r="B7" i="4"/>
  <c r="C15" i="4"/>
  <c r="B15" i="4"/>
  <c r="C14" i="4"/>
  <c r="B14" i="4"/>
  <c r="D38" i="5" l="1"/>
  <c r="B5" i="4"/>
  <c r="C5" i="4"/>
  <c r="B6" i="4"/>
  <c r="C6" i="4"/>
  <c r="C7" i="4"/>
  <c r="B8" i="4"/>
  <c r="C8" i="4"/>
  <c r="B9" i="4"/>
  <c r="C9" i="4"/>
  <c r="B10" i="4"/>
  <c r="C10" i="4"/>
  <c r="B11" i="4"/>
  <c r="C11" i="4"/>
  <c r="B12" i="4"/>
  <c r="C12" i="4"/>
  <c r="B13" i="4"/>
  <c r="C13" i="4"/>
  <c r="B16" i="4"/>
  <c r="C16" i="4"/>
  <c r="B17" i="4"/>
  <c r="C17" i="4"/>
  <c r="B18" i="4"/>
  <c r="C18" i="4"/>
  <c r="B19" i="4"/>
  <c r="C19" i="4"/>
  <c r="B20" i="4"/>
  <c r="C20" i="4"/>
  <c r="B21" i="4"/>
  <c r="C21" i="4"/>
  <c r="B22" i="4"/>
  <c r="C22" i="4"/>
  <c r="B23" i="4"/>
  <c r="C23" i="4"/>
  <c r="B24" i="4"/>
  <c r="C24" i="4"/>
  <c r="B25" i="4"/>
  <c r="C25" i="4"/>
  <c r="B26" i="4"/>
  <c r="C26" i="4"/>
  <c r="B27" i="4"/>
  <c r="C27" i="4"/>
  <c r="B28" i="4"/>
  <c r="C28" i="4"/>
  <c r="B29" i="4"/>
  <c r="C29" i="4"/>
  <c r="B30" i="4"/>
  <c r="C30" i="4"/>
  <c r="B31" i="4"/>
  <c r="C31" i="4"/>
  <c r="B32" i="4"/>
  <c r="C32" i="4"/>
  <c r="B33" i="4"/>
  <c r="C33" i="4"/>
  <c r="B34" i="4"/>
  <c r="C34" i="4"/>
  <c r="B35" i="4"/>
  <c r="C35" i="4"/>
  <c r="B36" i="4"/>
  <c r="C36" i="4"/>
  <c r="B37" i="4"/>
  <c r="C37" i="4"/>
  <c r="B38" i="4"/>
  <c r="C38" i="4"/>
  <c r="B39" i="4"/>
  <c r="C39" i="4"/>
  <c r="B40" i="4"/>
  <c r="C40" i="4"/>
  <c r="B41" i="4"/>
  <c r="C41" i="4"/>
  <c r="B42" i="4"/>
  <c r="C42" i="4"/>
  <c r="B43" i="4"/>
  <c r="C43" i="4"/>
  <c r="B44" i="4"/>
  <c r="C44" i="4"/>
  <c r="B45" i="4"/>
  <c r="C45" i="4"/>
  <c r="B46" i="4"/>
  <c r="C46" i="4"/>
  <c r="B47" i="4"/>
  <c r="C47" i="4"/>
  <c r="B48" i="4"/>
  <c r="C48" i="4"/>
  <c r="B49" i="4"/>
  <c r="C49" i="4"/>
  <c r="B50" i="4"/>
  <c r="C50" i="4"/>
  <c r="B51" i="4"/>
  <c r="C51" i="4"/>
  <c r="B52" i="4"/>
  <c r="C52" i="4"/>
  <c r="B53" i="4"/>
  <c r="C53" i="4"/>
  <c r="B54" i="4"/>
  <c r="C54" i="4"/>
  <c r="B55" i="4"/>
  <c r="C55" i="4"/>
  <c r="B56" i="4"/>
  <c r="C56" i="4"/>
  <c r="B57" i="4"/>
  <c r="C57" i="4"/>
  <c r="B58" i="4"/>
  <c r="C58" i="4"/>
  <c r="B59" i="4"/>
  <c r="C59" i="4"/>
  <c r="B60" i="4"/>
  <c r="C60" i="4"/>
  <c r="B61" i="4"/>
  <c r="C61" i="4"/>
  <c r="B62" i="4"/>
  <c r="C62" i="4"/>
  <c r="B63" i="4"/>
  <c r="C63" i="4"/>
  <c r="B64" i="4"/>
  <c r="C64" i="4"/>
  <c r="B65" i="4"/>
  <c r="C65" i="4"/>
  <c r="B66" i="4"/>
  <c r="C66" i="4"/>
  <c r="B67" i="4"/>
  <c r="C67" i="4"/>
  <c r="B68" i="4"/>
  <c r="C68" i="4"/>
  <c r="B69" i="4"/>
  <c r="C69" i="4"/>
  <c r="B70" i="4"/>
  <c r="C70" i="4"/>
  <c r="B71" i="4"/>
  <c r="C71" i="4"/>
  <c r="B72" i="4"/>
  <c r="C72" i="4"/>
  <c r="C4" i="4"/>
  <c r="B4" i="4"/>
  <c r="E62" i="4" l="1"/>
  <c r="J62" i="4"/>
  <c r="O62" i="4"/>
  <c r="E63" i="4"/>
  <c r="J63" i="4"/>
  <c r="O63" i="4"/>
  <c r="E64" i="4"/>
  <c r="J64" i="4"/>
  <c r="O64" i="4"/>
  <c r="E65" i="4"/>
  <c r="J65" i="4"/>
  <c r="O65" i="4"/>
  <c r="E66" i="4"/>
  <c r="J66" i="4"/>
  <c r="O66" i="4"/>
  <c r="E67" i="4"/>
  <c r="J67" i="4"/>
  <c r="O67" i="4"/>
  <c r="E68" i="4"/>
  <c r="J68" i="4"/>
  <c r="O68" i="4"/>
  <c r="E69" i="4"/>
  <c r="J69" i="4"/>
  <c r="O69" i="4"/>
  <c r="E70" i="4"/>
  <c r="J70" i="4"/>
  <c r="O70" i="4"/>
  <c r="E71" i="4"/>
  <c r="J71" i="4"/>
  <c r="O71" i="4"/>
  <c r="E72" i="4"/>
  <c r="J72" i="4"/>
  <c r="O72" i="4"/>
  <c r="E33" i="4"/>
  <c r="J33" i="4"/>
  <c r="O33" i="4"/>
  <c r="E34" i="4"/>
  <c r="J34" i="4"/>
  <c r="O34" i="4"/>
  <c r="E35" i="4"/>
  <c r="J35" i="4"/>
  <c r="O35" i="4"/>
  <c r="E36" i="4"/>
  <c r="J36" i="4"/>
  <c r="O36" i="4"/>
  <c r="E37" i="4"/>
  <c r="J37" i="4"/>
  <c r="O37" i="4"/>
  <c r="E38" i="4"/>
  <c r="J38" i="4"/>
  <c r="O38" i="4"/>
  <c r="E39" i="4"/>
  <c r="J39" i="4"/>
  <c r="O39" i="4"/>
  <c r="E40" i="4"/>
  <c r="J40" i="4"/>
  <c r="O40" i="4"/>
  <c r="E41" i="4"/>
  <c r="J41" i="4"/>
  <c r="O41" i="4"/>
  <c r="E42" i="4"/>
  <c r="J42" i="4"/>
  <c r="O42" i="4"/>
  <c r="E43" i="4"/>
  <c r="J43" i="4"/>
  <c r="O43" i="4"/>
  <c r="E44" i="4"/>
  <c r="J44" i="4"/>
  <c r="O44" i="4"/>
  <c r="E45" i="4"/>
  <c r="J45" i="4"/>
  <c r="O45" i="4"/>
  <c r="E46" i="4"/>
  <c r="J46" i="4"/>
  <c r="O46" i="4"/>
  <c r="E47" i="4"/>
  <c r="J47" i="4"/>
  <c r="O47" i="4"/>
  <c r="E48" i="4"/>
  <c r="J48" i="4"/>
  <c r="O48" i="4"/>
  <c r="E49" i="4"/>
  <c r="J49" i="4"/>
  <c r="O49" i="4"/>
  <c r="E50" i="4"/>
  <c r="J50" i="4"/>
  <c r="O50" i="4"/>
  <c r="E51" i="4"/>
  <c r="J51" i="4"/>
  <c r="O51" i="4"/>
  <c r="E52" i="4"/>
  <c r="J52" i="4"/>
  <c r="O52" i="4"/>
  <c r="E53" i="4"/>
  <c r="J53" i="4"/>
  <c r="O53" i="4"/>
  <c r="E54" i="4"/>
  <c r="J54" i="4"/>
  <c r="O54" i="4"/>
  <c r="E55" i="4"/>
  <c r="J55" i="4"/>
  <c r="O55" i="4"/>
  <c r="E56" i="4"/>
  <c r="J56" i="4"/>
  <c r="O56" i="4"/>
  <c r="E57" i="4"/>
  <c r="J57" i="4"/>
  <c r="O57" i="4"/>
  <c r="E58" i="4"/>
  <c r="J58" i="4"/>
  <c r="O58" i="4"/>
  <c r="E59" i="4"/>
  <c r="J59" i="4"/>
  <c r="O59" i="4"/>
  <c r="E60" i="4"/>
  <c r="J60" i="4"/>
  <c r="O60" i="4"/>
  <c r="E61" i="4"/>
  <c r="J61" i="4"/>
  <c r="O61" i="4"/>
  <c r="O32" i="4"/>
  <c r="J32" i="4"/>
  <c r="E32" i="4"/>
  <c r="O5" i="4"/>
  <c r="O6" i="4"/>
  <c r="O7" i="4"/>
  <c r="O8" i="4"/>
  <c r="O9" i="4"/>
  <c r="O10" i="4"/>
  <c r="O11" i="4"/>
  <c r="O12" i="4"/>
  <c r="O13" i="4"/>
  <c r="O14" i="4"/>
  <c r="O15" i="4"/>
  <c r="O16" i="4"/>
  <c r="O17" i="4"/>
  <c r="O18" i="4"/>
  <c r="O19" i="4"/>
  <c r="O20" i="4"/>
  <c r="O21" i="4"/>
  <c r="O22" i="4"/>
  <c r="O23" i="4"/>
  <c r="O24" i="4"/>
  <c r="O25" i="4"/>
  <c r="O26" i="4"/>
  <c r="O27" i="4"/>
  <c r="O28" i="4"/>
  <c r="O29" i="4"/>
  <c r="O30" i="4"/>
  <c r="O31" i="4"/>
  <c r="O4" i="4"/>
  <c r="E24" i="4"/>
  <c r="J24" i="4"/>
  <c r="E25" i="4"/>
  <c r="J25" i="4"/>
  <c r="E26" i="4"/>
  <c r="J26" i="4"/>
  <c r="E27" i="4"/>
  <c r="J27" i="4"/>
  <c r="E28" i="4"/>
  <c r="J28" i="4"/>
  <c r="E29" i="4"/>
  <c r="J29" i="4"/>
  <c r="E30" i="4"/>
  <c r="J30" i="4"/>
  <c r="E31" i="4"/>
  <c r="J31" i="4"/>
  <c r="J5" i="4"/>
  <c r="J6" i="4"/>
  <c r="J7" i="4"/>
  <c r="J8" i="4"/>
  <c r="J9" i="4"/>
  <c r="J10" i="4"/>
  <c r="J11" i="4"/>
  <c r="J12" i="4"/>
  <c r="J13" i="4"/>
  <c r="J14" i="4"/>
  <c r="J15" i="4"/>
  <c r="J16" i="4"/>
  <c r="J17" i="4"/>
  <c r="J18" i="4"/>
  <c r="J19" i="4"/>
  <c r="J20" i="4"/>
  <c r="J21" i="4"/>
  <c r="E22" i="4"/>
  <c r="J22" i="4"/>
  <c r="E23" i="4"/>
  <c r="J23" i="4"/>
  <c r="H51" i="4" l="1"/>
  <c r="P51" i="4" s="1"/>
  <c r="R51" i="4" s="1"/>
  <c r="H39" i="4"/>
  <c r="P39" i="4" s="1"/>
  <c r="R39" i="4" s="1"/>
  <c r="H35" i="4"/>
  <c r="P35" i="4" s="1"/>
  <c r="R35" i="4" s="1"/>
  <c r="H68" i="4"/>
  <c r="P68" i="4" s="1"/>
  <c r="R68" i="4" s="1"/>
  <c r="H49" i="4"/>
  <c r="P49" i="4" s="1"/>
  <c r="R49" i="4" s="1"/>
  <c r="H41" i="4"/>
  <c r="P41" i="4" s="1"/>
  <c r="R41" i="4" s="1"/>
  <c r="H71" i="4"/>
  <c r="P71" i="4" s="1"/>
  <c r="R71" i="4" s="1"/>
  <c r="H58" i="4"/>
  <c r="P58" i="4" s="1"/>
  <c r="R58" i="4" s="1"/>
  <c r="H48" i="4"/>
  <c r="P48" i="4" s="1"/>
  <c r="R48" i="4" s="1"/>
  <c r="H40" i="4"/>
  <c r="P40" i="4" s="1"/>
  <c r="R40" i="4" s="1"/>
  <c r="H34" i="4"/>
  <c r="P34" i="4" s="1"/>
  <c r="R34" i="4" s="1"/>
  <c r="H42" i="4"/>
  <c r="P42" i="4" s="1"/>
  <c r="R42" i="4" s="1"/>
  <c r="H50" i="4"/>
  <c r="P50" i="4" s="1"/>
  <c r="R50" i="4" s="1"/>
  <c r="H38" i="4"/>
  <c r="P38" i="4" s="1"/>
  <c r="R38" i="4" s="1"/>
  <c r="H61" i="4"/>
  <c r="P61" i="4" s="1"/>
  <c r="R61" i="4" s="1"/>
  <c r="H44" i="4"/>
  <c r="P44" i="4" s="1"/>
  <c r="R44" i="4" s="1"/>
  <c r="H33" i="4"/>
  <c r="P33" i="4" s="1"/>
  <c r="R33" i="4" s="1"/>
  <c r="H66" i="4"/>
  <c r="P66" i="4" s="1"/>
  <c r="R66" i="4" s="1"/>
  <c r="H64" i="4"/>
  <c r="P64" i="4" s="1"/>
  <c r="R64" i="4" s="1"/>
  <c r="H62" i="4"/>
  <c r="P62" i="4" s="1"/>
  <c r="R62" i="4" s="1"/>
  <c r="H59" i="4"/>
  <c r="P59" i="4" s="1"/>
  <c r="R59" i="4" s="1"/>
  <c r="H55" i="4"/>
  <c r="P55" i="4" s="1"/>
  <c r="R55" i="4" s="1"/>
  <c r="H47" i="4"/>
  <c r="P47" i="4" s="1"/>
  <c r="R47" i="4" s="1"/>
  <c r="H45" i="4"/>
  <c r="P45" i="4" s="1"/>
  <c r="R45" i="4" s="1"/>
  <c r="H37" i="4"/>
  <c r="P37" i="4" s="1"/>
  <c r="R37" i="4" s="1"/>
  <c r="H65" i="4"/>
  <c r="P65" i="4" s="1"/>
  <c r="R65" i="4" s="1"/>
  <c r="H72" i="4"/>
  <c r="P72" i="4" s="1"/>
  <c r="R72" i="4" s="1"/>
  <c r="H70" i="4"/>
  <c r="P70" i="4" s="1"/>
  <c r="R70" i="4" s="1"/>
  <c r="H69" i="4"/>
  <c r="P69" i="4" s="1"/>
  <c r="R69" i="4" s="1"/>
  <c r="H67" i="4"/>
  <c r="P67" i="4" s="1"/>
  <c r="R67" i="4" s="1"/>
  <c r="H63" i="4"/>
  <c r="P63" i="4" s="1"/>
  <c r="R63" i="4" s="1"/>
  <c r="H60" i="4"/>
  <c r="P60" i="4" s="1"/>
  <c r="R60" i="4" s="1"/>
  <c r="H57" i="4"/>
  <c r="P57" i="4" s="1"/>
  <c r="R57" i="4" s="1"/>
  <c r="H56" i="4"/>
  <c r="P56" i="4" s="1"/>
  <c r="R56" i="4" s="1"/>
  <c r="H54" i="4"/>
  <c r="P54" i="4" s="1"/>
  <c r="R54" i="4" s="1"/>
  <c r="H53" i="4"/>
  <c r="P53" i="4" s="1"/>
  <c r="R53" i="4" s="1"/>
  <c r="H52" i="4"/>
  <c r="P52" i="4" s="1"/>
  <c r="R52" i="4" s="1"/>
  <c r="H46" i="4"/>
  <c r="P46" i="4" s="1"/>
  <c r="R46" i="4" s="1"/>
  <c r="H43" i="4"/>
  <c r="P43" i="4" s="1"/>
  <c r="R43" i="4" s="1"/>
  <c r="H36" i="4"/>
  <c r="P36" i="4" s="1"/>
  <c r="R36" i="4" s="1"/>
  <c r="H32" i="4"/>
  <c r="P32" i="4" s="1"/>
  <c r="R32" i="4" s="1"/>
  <c r="H31" i="4"/>
  <c r="P31" i="4" s="1"/>
  <c r="R31" i="4" s="1"/>
  <c r="H24" i="4"/>
  <c r="P24" i="4" s="1"/>
  <c r="R24" i="4" s="1"/>
  <c r="H26" i="4"/>
  <c r="P26" i="4" s="1"/>
  <c r="R26" i="4" s="1"/>
  <c r="H28" i="4"/>
  <c r="P28" i="4" s="1"/>
  <c r="R28" i="4" s="1"/>
  <c r="H30" i="4"/>
  <c r="P30" i="4" s="1"/>
  <c r="R30" i="4" s="1"/>
  <c r="H29" i="4"/>
  <c r="P29" i="4" s="1"/>
  <c r="R29" i="4" s="1"/>
  <c r="H25" i="4"/>
  <c r="P25" i="4" s="1"/>
  <c r="R25" i="4" s="1"/>
  <c r="H23" i="4"/>
  <c r="P23" i="4" s="1"/>
  <c r="R23" i="4" s="1"/>
  <c r="H22" i="4"/>
  <c r="P22" i="4" s="1"/>
  <c r="R22" i="4" s="1"/>
  <c r="H27" i="4"/>
  <c r="P27" i="4" s="1"/>
  <c r="R27" i="4" s="1"/>
  <c r="J4" i="4"/>
  <c r="E20" i="4" l="1"/>
  <c r="H20" i="4" s="1"/>
  <c r="P20" i="4" s="1"/>
  <c r="R20" i="4" s="1"/>
  <c r="E11" i="4"/>
  <c r="H11" i="4" s="1"/>
  <c r="P11" i="4" s="1"/>
  <c r="R11" i="4" s="1"/>
  <c r="E17" i="4" l="1"/>
  <c r="H17" i="4" s="1"/>
  <c r="P17" i="4" s="1"/>
  <c r="R17" i="4" s="1"/>
  <c r="E16" i="4"/>
  <c r="H16" i="4" s="1"/>
  <c r="P16" i="4" s="1"/>
  <c r="R16" i="4" s="1"/>
  <c r="E9" i="4" l="1"/>
  <c r="H9" i="4" s="1"/>
  <c r="P9" i="4" s="1"/>
  <c r="R9" i="4" s="1"/>
  <c r="E7" i="4" l="1"/>
  <c r="H7" i="4" s="1"/>
  <c r="P7" i="4" s="1"/>
  <c r="R7" i="4" s="1"/>
  <c r="E4" i="4"/>
  <c r="H4" i="4" s="1"/>
  <c r="P4" i="4" s="1"/>
  <c r="R4" i="4" s="1"/>
  <c r="E15" i="4"/>
  <c r="H15" i="4" s="1"/>
  <c r="P15" i="4" s="1"/>
  <c r="R15" i="4" s="1"/>
  <c r="E14" i="4" l="1"/>
  <c r="H14" i="4" s="1"/>
  <c r="P14" i="4" s="1"/>
  <c r="R14" i="4" s="1"/>
  <c r="E10" i="4" l="1"/>
  <c r="H10" i="4" s="1"/>
  <c r="P10" i="4" s="1"/>
  <c r="R10" i="4" s="1"/>
  <c r="E13" i="4" l="1"/>
  <c r="H13" i="4" s="1"/>
  <c r="P13" i="4" s="1"/>
  <c r="R13" i="4" s="1"/>
  <c r="E19" i="4"/>
  <c r="H19" i="4" s="1"/>
  <c r="P19" i="4" s="1"/>
  <c r="R19" i="4" s="1"/>
  <c r="E18" i="4"/>
  <c r="H18" i="4" s="1"/>
  <c r="P18" i="4" s="1"/>
  <c r="R18" i="4" s="1"/>
  <c r="E21" i="4"/>
  <c r="H21" i="4" s="1"/>
  <c r="P21" i="4" s="1"/>
  <c r="R21" i="4" s="1"/>
  <c r="E5" i="4"/>
  <c r="H5" i="4" s="1"/>
  <c r="P5" i="4" s="1"/>
  <c r="R5" i="4" s="1"/>
  <c r="E6" i="4"/>
  <c r="H6" i="4" s="1"/>
  <c r="P6" i="4" s="1"/>
  <c r="R6" i="4" s="1"/>
  <c r="E8" i="4"/>
  <c r="H8" i="4" s="1"/>
  <c r="P8" i="4" s="1"/>
  <c r="R8" i="4" s="1"/>
  <c r="E12" i="4"/>
  <c r="H12" i="4" s="1"/>
  <c r="P12" i="4" s="1"/>
  <c r="R12" i="4" s="1"/>
  <c r="R74" i="4" l="1"/>
  <c r="P7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 Mladoniczky</author>
    <author>Johan</author>
    <author>Johan Östberg</author>
  </authors>
  <commentList>
    <comment ref="D1" authorId="0" shapeId="0" xr:uid="{00000000-0006-0000-0000-000001000000}">
      <text>
        <r>
          <rPr>
            <b/>
            <sz val="9"/>
            <color indexed="81"/>
            <rFont val="Tahoma"/>
            <family val="2"/>
          </rPr>
          <t>Dani Mladoniczky:</t>
        </r>
        <r>
          <rPr>
            <sz val="9"/>
            <color indexed="81"/>
            <rFont val="Tahoma"/>
            <family val="2"/>
          </rPr>
          <t xml:space="preserve">
Ingen avrundningsskillnad mellan Excel-formuläret för enstaka träd och tabellen i denna flik. Däremot kan avrundningar vid summering av flera värden skilja sig från summan av synliga belopp. För att undvika sådana skillnader bör man kontrollera summan mot manuellt summerade belopp i hela kronor.</t>
        </r>
      </text>
    </comment>
    <comment ref="D3" authorId="1" shapeId="0" xr:uid="{00000000-0006-0000-0000-000002000000}">
      <text>
        <r>
          <rPr>
            <b/>
            <sz val="9"/>
            <color indexed="81"/>
            <rFont val="Tahoma"/>
            <family val="2"/>
          </rPr>
          <t>Johan:</t>
        </r>
        <r>
          <rPr>
            <sz val="9"/>
            <color indexed="81"/>
            <rFont val="Tahoma"/>
            <family val="2"/>
          </rPr>
          <t xml:space="preserve">
1 Acer campestre 
2 Acer campestre 'Elsrijk'
3 Acer campestre FK Uppsala E
4 Acer cappadocicum
5 Acer negundo
6 Acer negundo FK Alnarp E
7 Acer platanoides
8 Acer platanoides FK Pernilla, Ultuna E
9 Acer platanoides 'Faasen's black'
10 Acer platanoides 'Globosum'
11 Acer platanoides 'Schwedleri'
12 Acer pseudoplatanus
13 Acer pseudoplatanus 'Atropurpureum'
14 Acer saccharinum
15 Acer tataricum
16 Acer tataricum FK Falun E
17 Acer x freemanii 'Autumn Blaze'
18 Aesculus carnea 'Briotii'
19 Aesculus hippocastanum
20 Ailanthus altissima
21 Alnus cordata
22 Alnus glutinosa
23 Alnus glutinosa FK Fyris E
24 Betula ermanii
25 Betula pendula
26 Betula pendula fk Julita E
27 Betula pubescens
28 Carpinus betulus
29 Carpinus betulus FK Carin E
30 Carpinus betulus 'Fastigiata'
31 Castanea sativa
32 Catalpa bignonioides
33 Cercidiphyllum japonicum
34 Cercidiphyllum japonicum FK Göteborg E
35 Corylus colurna
36 Crataegus carrierei
37 Crataegus crus-galli
38 Crataegus laevigata
39 Crataegus monogyna
40 Crataegus prunifolia 'Splendens'
41 Crataegus x persimilis (prunifolia)
42 Fagus sylvatica
43 Fagus sylvatica FK Gottåsa/Hallandsås E
44 Fagus sylvatica 'Atropunicea'
45 Fagus sylvatica 'Pendula'
46 Fraxinus excelsior
47 Fraxinus excelsior 'Pendula'
48 Fraxinus excelsior 'Westhof's Glorie'
49 Fraxinus ornus
50 Ginkgo biloba
51 Gleditsia triacanthos
52 Gleditsia triacanthos 'Skyline'
53 Juglans regia
54 Liriodendron tulipifera
55 Laburnum x Watereri 'Vossii'
56 Magnolia kobus
57 Magnolia soulangeana
58 Malus floribunda
59 Malus baccata
60 Malus 'Butterball'
61 Malus domestica
62 Metasequoia glyptostroboides
63 Picea abies
64 Picea omorika
65 Phellodendron amurense
66 Pinus sylvestris
67 Pinus sylvestris FK Skogskyrkogården E
68 Platanus orientalis
69 Platanus x acerifolia (syn. Platanus hispanica)
70 Populus alba 'Nivea'
71 Populus balsamifera
72 Populus nigra
73 Populus simonii
74 Populus tremula
75 Populus x canadensis 'Robusta'
76 Prunus 'Accolade'
77 Prunus maackii
78 Prunus avium
79 Prunus avium FK Svea, Lugnås, Ulltuna E 
80 Prunus avium 'Plena'
81 Prunus domestica
82 Prunus padus
83 Prunus padus FK Ultuna E
84 Prunus padus 'Watereri'
85 Prunus padus 'Colorata'
86 Prunus 'Sunset Boulevard'
87 Prunus 'Umineko'
88 Prunus x schmittii
89 Prunus x yedoensis
90 Pyrus communis
91 Quercus palustris
92 Quercus robur
93 Quercus robur FK Linköping/Ultuna E
94 Quercus rubra
95 Quercus rubra FK Bäcklösa/Enköping E
96 Robinia pseudoacacia
97 Salix alba
98 Salix caprea
99 Salix x sepulcralis 'Chrysocoma' (Salix alba 'Tristis')
100 Sambucus nigra
101 Sorbus aria 'Gigantea'
102 Sorbus aria
103 Sorbus intermedia
104 Sorbus intermedia FK Norrköping E
105 Sorbus aucuparia
106 Sorbus aucuparia FK Västeråker E
107 Tilia americana 'Nova'
108 Tilia cordata
109 Tilia platyphyllos 
110 Tilia platyphyllos 'Rubra'
111 Tilia tomentosa
112 Tilia x europaea (syn. vulgaris, syn. Intermedia)
113 Tilia x europaea 'Euchlora'
114 Tilia x europaea 'Koningslinde'
115 Tilia x europaea 'Pallida'
116 Ulmus glabra
117 Ulmus carpinifolia
118 Ulmus glabra x carpinifolia var vegeta
119 Ulmus minor
120 Ulmus minor 'Hoersholmiensis'
121 Ulmus glabra 'Horizontalis'
122 
123 
124 
125 
126 
127 
128 
129 
130 
131 
</t>
        </r>
      </text>
    </comment>
    <comment ref="E3" authorId="2" shapeId="0" xr:uid="{00000000-0006-0000-0000-000003000000}">
      <text>
        <r>
          <rPr>
            <b/>
            <sz val="9"/>
            <color indexed="81"/>
            <rFont val="Tahoma"/>
            <family val="2"/>
          </rPr>
          <t>Johan Östberg:</t>
        </r>
        <r>
          <rPr>
            <sz val="9"/>
            <color indexed="81"/>
            <rFont val="Tahoma"/>
            <family val="2"/>
          </rPr>
          <t xml:space="preserve">
Ränas ut genom uppgifterna i fliken "Formler"</t>
        </r>
      </text>
    </comment>
    <comment ref="F3" authorId="2" shapeId="0" xr:uid="{00000000-0006-0000-0000-000004000000}">
      <text>
        <r>
          <rPr>
            <b/>
            <sz val="9"/>
            <color indexed="81"/>
            <rFont val="Tahoma"/>
            <family val="2"/>
          </rPr>
          <t>Johan Östberg:</t>
        </r>
        <r>
          <rPr>
            <sz val="9"/>
            <color indexed="81"/>
            <rFont val="Tahoma"/>
            <family val="2"/>
          </rPr>
          <t xml:space="preserve">
Stamomfånget mäts på smalaste stället under 1 meters höjd. OM 1.3 meter använts vid tidigare mätningar kan detta användas istället för 1 meter. 
OBS! Avrunda neråt till närmsta 5-tal</t>
        </r>
      </text>
    </comment>
    <comment ref="G3" authorId="2" shapeId="0" xr:uid="{00000000-0006-0000-0000-000005000000}">
      <text>
        <r>
          <rPr>
            <b/>
            <sz val="9"/>
            <color indexed="81"/>
            <rFont val="Tahoma"/>
            <family val="2"/>
          </rPr>
          <t>Johan Östberg:</t>
        </r>
        <r>
          <rPr>
            <sz val="9"/>
            <color indexed="81"/>
            <rFont val="Tahoma"/>
            <family val="2"/>
          </rPr>
          <t xml:space="preserve">
Ränas ut genom antalet cm i stamomfång</t>
        </r>
      </text>
    </comment>
    <comment ref="J3" authorId="2" shapeId="0" xr:uid="{00000000-0006-0000-0000-000006000000}">
      <text>
        <r>
          <rPr>
            <b/>
            <sz val="9"/>
            <color indexed="81"/>
            <rFont val="Tahoma"/>
            <family val="2"/>
          </rPr>
          <t>Johan Östberg:</t>
        </r>
        <r>
          <rPr>
            <sz val="9"/>
            <color indexed="81"/>
            <rFont val="Tahoma"/>
            <family val="2"/>
          </rPr>
          <t xml:space="preserve">
Värdena får ändras om det är mycket speciella platsförutsättningar</t>
        </r>
      </text>
    </comment>
    <comment ref="K3" authorId="2" shapeId="0" xr:uid="{00000000-0006-0000-0000-000007000000}">
      <text>
        <r>
          <rPr>
            <b/>
            <sz val="9"/>
            <color indexed="81"/>
            <rFont val="Tahoma"/>
            <family val="2"/>
          </rPr>
          <t>Johan Östberg:</t>
        </r>
        <r>
          <rPr>
            <sz val="9"/>
            <color indexed="81"/>
            <rFont val="Tahoma"/>
            <family val="2"/>
          </rPr>
          <t xml:space="preserve">
Skala från 0 till 4 där 4 är bäst</t>
        </r>
      </text>
    </comment>
    <comment ref="L3" authorId="2" shapeId="0" xr:uid="{00000000-0006-0000-0000-000008000000}">
      <text>
        <r>
          <rPr>
            <b/>
            <sz val="9"/>
            <color indexed="81"/>
            <rFont val="Tahoma"/>
            <family val="2"/>
          </rPr>
          <t>Johan Östberg:</t>
        </r>
        <r>
          <rPr>
            <sz val="9"/>
            <color indexed="81"/>
            <rFont val="Tahoma"/>
            <family val="2"/>
          </rPr>
          <t xml:space="preserve">
Skala från 0 till 4 där 4 är bäst</t>
        </r>
      </text>
    </comment>
    <comment ref="M3" authorId="2" shapeId="0" xr:uid="{00000000-0006-0000-0000-000009000000}">
      <text>
        <r>
          <rPr>
            <b/>
            <sz val="9"/>
            <color indexed="81"/>
            <rFont val="Tahoma"/>
            <family val="2"/>
          </rPr>
          <t>Johan Östberg:</t>
        </r>
        <r>
          <rPr>
            <sz val="9"/>
            <color indexed="81"/>
            <rFont val="Tahoma"/>
            <family val="2"/>
          </rPr>
          <t xml:space="preserve">
Skala från 0 till 4 där 4 är bäst</t>
        </r>
      </text>
    </comment>
    <comment ref="N3" authorId="2" shapeId="0" xr:uid="{00000000-0006-0000-0000-00000A000000}">
      <text>
        <r>
          <rPr>
            <b/>
            <sz val="9"/>
            <color indexed="81"/>
            <rFont val="Tahoma"/>
            <family val="2"/>
          </rPr>
          <t>Johan Östberg:</t>
        </r>
        <r>
          <rPr>
            <sz val="9"/>
            <color indexed="81"/>
            <rFont val="Tahoma"/>
            <family val="2"/>
          </rPr>
          <t xml:space="preserve">
Skala från 0 till 4 där 4 är bäst</t>
        </r>
      </text>
    </comment>
    <comment ref="Q3" authorId="2" shapeId="0" xr:uid="{00000000-0006-0000-0000-00000B000000}">
      <text>
        <r>
          <rPr>
            <b/>
            <sz val="9"/>
            <color indexed="81"/>
            <rFont val="Tahoma"/>
            <family val="2"/>
          </rPr>
          <t>Johan Östberg:</t>
        </r>
        <r>
          <rPr>
            <sz val="9"/>
            <color indexed="81"/>
            <rFont val="Tahoma"/>
            <family val="2"/>
          </rPr>
          <t xml:space="preserve">
20% skada ger minst 20 %          
25% ger 25 % ersättning
30% ger 35 % ersättning      
35% ger 50 % ersättning      
40% ger 70 % ersättning
45% ger 90 % ersättning      
50% och däröver ger 100 %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 Mladoniczky</author>
    <author>arne</author>
    <author>Johan Östberg</author>
    <author>Arne</author>
  </authors>
  <commentList>
    <comment ref="D2" authorId="0" shapeId="0" xr:uid="{00000000-0006-0000-0100-000001000000}">
      <text>
        <r>
          <rPr>
            <b/>
            <sz val="9"/>
            <color indexed="81"/>
            <rFont val="Tahoma"/>
            <family val="2"/>
          </rPr>
          <t>Dani Mladoniczky:</t>
        </r>
        <r>
          <rPr>
            <sz val="9"/>
            <color indexed="81"/>
            <rFont val="Tahoma"/>
            <family val="2"/>
          </rPr>
          <t xml:space="preserve">
medel om period (vecka/månad)</t>
        </r>
      </text>
    </comment>
    <comment ref="N10" authorId="1" shapeId="0" xr:uid="{723B369B-29D7-45B6-B14F-18C157E3ED6B}">
      <text>
        <r>
          <rPr>
            <sz val="9"/>
            <color indexed="81"/>
            <rFont val="Tahoma"/>
            <family val="2"/>
          </rPr>
          <t>Priset gäller namnsorten 'Rubrum', pris för ren art saknas</t>
        </r>
      </text>
    </comment>
    <comment ref="R25" authorId="2" shapeId="0" xr:uid="{00000000-0006-0000-0100-000005000000}">
      <text>
        <r>
          <rPr>
            <b/>
            <sz val="9"/>
            <color indexed="81"/>
            <rFont val="Tahoma"/>
            <family val="2"/>
          </rPr>
          <t>Johan Östberg:</t>
        </r>
        <r>
          <rPr>
            <sz val="9"/>
            <color indexed="81"/>
            <rFont val="Tahoma"/>
            <family val="2"/>
          </rPr>
          <t xml:space="preserve">
Svenska plantskolor: 250-300. Internationella plantskolor: 250-275</t>
        </r>
      </text>
    </comment>
    <comment ref="R26" authorId="2" shapeId="0" xr:uid="{00000000-0006-0000-0100-000006000000}">
      <text>
        <r>
          <rPr>
            <b/>
            <sz val="9"/>
            <color indexed="81"/>
            <rFont val="Tahoma"/>
            <family val="2"/>
          </rPr>
          <t>Johan Östberg:</t>
        </r>
        <r>
          <rPr>
            <sz val="9"/>
            <color indexed="81"/>
            <rFont val="Tahoma"/>
            <family val="2"/>
          </rPr>
          <t xml:space="preserve">
Räknas på 175-200</t>
        </r>
      </text>
    </comment>
    <comment ref="M68" authorId="1" shapeId="0" xr:uid="{D8391ADC-6AC8-43E9-B3F4-F567EA2B0428}">
      <text>
        <r>
          <rPr>
            <b/>
            <sz val="9"/>
            <color indexed="81"/>
            <rFont val="Tahoma"/>
            <charset val="1"/>
          </rPr>
          <t>Topphöjd 250-275</t>
        </r>
        <r>
          <rPr>
            <sz val="9"/>
            <color indexed="81"/>
            <rFont val="Tahoma"/>
            <charset val="1"/>
          </rPr>
          <t xml:space="preserve">
</t>
        </r>
      </text>
    </comment>
    <comment ref="N68" authorId="1" shapeId="0" xr:uid="{AC71D069-B9ED-4213-A3BF-D77B74220053}">
      <text>
        <r>
          <rPr>
            <b/>
            <sz val="9"/>
            <color indexed="81"/>
            <rFont val="Tahoma"/>
            <charset val="1"/>
          </rPr>
          <t>topphöj 250-275</t>
        </r>
        <r>
          <rPr>
            <sz val="9"/>
            <color indexed="81"/>
            <rFont val="Tahoma"/>
            <charset val="1"/>
          </rPr>
          <t xml:space="preserve">
</t>
        </r>
      </text>
    </comment>
    <comment ref="B69" authorId="2" shapeId="0" xr:uid="{3D1C123E-3372-491C-9397-D3A80E547CD9}">
      <text>
        <r>
          <rPr>
            <b/>
            <sz val="9"/>
            <color indexed="81"/>
            <rFont val="Tahoma"/>
            <family val="2"/>
          </rPr>
          <t>Johan Östberg:</t>
        </r>
        <r>
          <rPr>
            <sz val="9"/>
            <color indexed="81"/>
            <rFont val="Tahoma"/>
            <family val="2"/>
          </rPr>
          <t xml:space="preserve">
Svenska plantskolor: 250-300. Internationella plantskolor: 250-275</t>
        </r>
      </text>
    </comment>
    <comment ref="H69" authorId="3" shapeId="0" xr:uid="{EF5C62AD-29B3-4D16-8BFD-563C46AD5587}">
      <text>
        <r>
          <rPr>
            <b/>
            <sz val="9"/>
            <color indexed="81"/>
            <rFont val="Tahoma"/>
            <charset val="1"/>
          </rPr>
          <t>namnsort: 
FK Emmaboda</t>
        </r>
      </text>
    </comment>
    <comment ref="M69" authorId="1" shapeId="0" xr:uid="{F179A49F-911B-4A2A-92C5-56A75EED5CED}">
      <text>
        <r>
          <rPr>
            <b/>
            <sz val="9"/>
            <color indexed="81"/>
            <rFont val="Tahoma"/>
            <charset val="1"/>
          </rPr>
          <t>topphöjd 250-275</t>
        </r>
        <r>
          <rPr>
            <sz val="9"/>
            <color indexed="81"/>
            <rFont val="Tahoma"/>
            <charset val="1"/>
          </rPr>
          <t xml:space="preserve">
</t>
        </r>
      </text>
    </comment>
    <comment ref="N69" authorId="1" shapeId="0" xr:uid="{255B35F9-7056-4D29-B38A-4C078BC274C2}">
      <text>
        <r>
          <rPr>
            <sz val="9"/>
            <color indexed="81"/>
            <rFont val="Tahoma"/>
            <family val="2"/>
          </rPr>
          <t xml:space="preserve">Topphöjd 250-275
</t>
        </r>
      </text>
    </comment>
    <comment ref="B70" authorId="2" shapeId="0" xr:uid="{7F4CDB5C-3901-4B0E-8343-2BB6821A9ADC}">
      <text>
        <r>
          <rPr>
            <b/>
            <sz val="9"/>
            <color indexed="81"/>
            <rFont val="Tahoma"/>
            <family val="2"/>
          </rPr>
          <t>Johan Östberg:</t>
        </r>
        <r>
          <rPr>
            <sz val="9"/>
            <color indexed="81"/>
            <rFont val="Tahoma"/>
            <family val="2"/>
          </rPr>
          <t xml:space="preserve">
Svenska plantskolor: 250-300. Internationella plantskolor: 250-275</t>
        </r>
      </text>
    </comment>
    <comment ref="M70" authorId="1" shapeId="0" xr:uid="{9722AE74-AA06-4070-B0F1-BE93F8600A1B}">
      <text>
        <r>
          <rPr>
            <b/>
            <sz val="9"/>
            <color indexed="81"/>
            <rFont val="Tahoma"/>
            <charset val="1"/>
          </rPr>
          <t>Topphöjd 250-275</t>
        </r>
        <r>
          <rPr>
            <sz val="9"/>
            <color indexed="81"/>
            <rFont val="Tahoma"/>
            <charset val="1"/>
          </rPr>
          <t xml:space="preserve">
</t>
        </r>
      </text>
    </comment>
    <comment ref="N70" authorId="1" shapeId="0" xr:uid="{FEFF25AB-31D1-41F4-950D-A3DEFFC9E832}">
      <text>
        <r>
          <rPr>
            <sz val="9"/>
            <color indexed="81"/>
            <rFont val="Tahoma"/>
            <family val="2"/>
          </rPr>
          <t xml:space="preserve">Topphöjd 250-275
</t>
        </r>
      </text>
    </comment>
    <comment ref="B72" authorId="2" shapeId="0" xr:uid="{3A0DFBE2-04E5-4F71-8A80-D8793BCE4FF3}">
      <text>
        <r>
          <rPr>
            <b/>
            <sz val="9"/>
            <color indexed="81"/>
            <rFont val="Tahoma"/>
            <family val="2"/>
          </rPr>
          <t>Johan Östberg:</t>
        </r>
        <r>
          <rPr>
            <sz val="9"/>
            <color indexed="81"/>
            <rFont val="Tahoma"/>
            <family val="2"/>
          </rPr>
          <t xml:space="preserve">
Räknas på 175-200</t>
        </r>
      </text>
    </comment>
    <comment ref="N83" authorId="1" shapeId="0" xr:uid="{040E59C3-70ED-4634-A8DC-AD0CF461304D}">
      <text>
        <r>
          <rPr>
            <sz val="9"/>
            <color indexed="81"/>
            <rFont val="Tahoma"/>
            <family val="2"/>
          </rPr>
          <t xml:space="preserve">Namnsort 'Amber beuty'
</t>
        </r>
      </text>
    </comment>
    <comment ref="N107" authorId="1" shapeId="0" xr:uid="{492A1BC1-2E42-418D-9C2C-0C03A442C063}">
      <text>
        <r>
          <rPr>
            <sz val="9"/>
            <color indexed="81"/>
            <rFont val="Tahoma"/>
            <family val="2"/>
          </rPr>
          <t>Namnsort 'Magnifica'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 Mladoniczky</author>
  </authors>
  <commentList>
    <comment ref="D8" authorId="0" shapeId="0" xr:uid="{00000000-0006-0000-0200-000001000000}">
      <text>
        <r>
          <rPr>
            <sz val="9"/>
            <color indexed="81"/>
            <rFont val="Tahoma"/>
            <family val="2"/>
          </rPr>
          <t>Skriv in namn så hämtas basvärdet automatiskt (om art/sort finns i listan)
Obs! Måste skrivas exakt så som namnet står i listan i fliken Formler.</t>
        </r>
      </text>
    </comment>
    <comment ref="D30" authorId="0" shapeId="0" xr:uid="{00000000-0006-0000-0200-000002000000}">
      <text>
        <r>
          <rPr>
            <sz val="9"/>
            <color indexed="81"/>
            <rFont val="Tahoma"/>
            <family val="2"/>
          </rPr>
          <t xml:space="preserve">gatuträd </t>
        </r>
        <r>
          <rPr>
            <i/>
            <sz val="9"/>
            <color indexed="81"/>
            <rFont val="Tahoma"/>
            <family val="2"/>
          </rPr>
          <t xml:space="preserve">eller </t>
        </r>
        <r>
          <rPr>
            <sz val="9"/>
            <color indexed="81"/>
            <rFont val="Tahoma"/>
            <family val="2"/>
          </rPr>
          <t>övrig mark</t>
        </r>
      </text>
    </comment>
  </commentList>
</comments>
</file>

<file path=xl/sharedStrings.xml><?xml version="1.0" encoding="utf-8"?>
<sst xmlns="http://schemas.openxmlformats.org/spreadsheetml/2006/main" count="692" uniqueCount="302">
  <si>
    <t>Uppdaterad 2019-11-20</t>
  </si>
  <si>
    <t>OBS!
Denna Excel-fil är endast ett hjälpmedel och användaren har det fulla ansvaret att kontrollera värdena och hålla dessa uppdaterade. Det finns även vissa skillnader mellan att använda formuläret för Alnarpsmodellen och att använda denna Excel-fil, vilket beror på avrundningar av bland annt Pi. Excel-filen är alltså mer exakt. 
Excel-filen kommer alltså inte uppdateras med nya värden. Om nya värden ska läggas in görs detta under fliken ´Formler´. Om värdena inte uppdateras riskerar  användaren i princip alltid att endast undervärdera objektet.</t>
  </si>
  <si>
    <t>Värdering när hela trädet är borta. Vid skadat träd används denna del för att värdera hela trädet, sedan görs en skadereglering i formlerna efter</t>
  </si>
  <si>
    <t>Träd-nummer</t>
  </si>
  <si>
    <t>Trädart, vetenskapligt namn</t>
  </si>
  <si>
    <t>Trädart, svenskt namn</t>
  </si>
  <si>
    <r>
      <t xml:space="preserve">Trädart (ange nummer)
</t>
    </r>
    <r>
      <rPr>
        <sz val="8"/>
        <color theme="1"/>
        <rFont val="Arial"/>
        <family val="2"/>
      </rPr>
      <t/>
    </r>
  </si>
  <si>
    <t>Pris per cm2</t>
  </si>
  <si>
    <t>Stamomfång avrundat nedåt till närmsta 5-tal</t>
  </si>
  <si>
    <t>Antal cm2</t>
  </si>
  <si>
    <t>Trädets ersättningsvärde</t>
  </si>
  <si>
    <r>
      <t xml:space="preserve">Park eller gatuträd. 
</t>
    </r>
    <r>
      <rPr>
        <sz val="11"/>
        <color theme="1"/>
        <rFont val="Arial"/>
        <family val="2"/>
      </rPr>
      <t>1 = Gatuträd
2 = Parkträd</t>
    </r>
  </si>
  <si>
    <r>
      <t xml:space="preserve">Planterings- och etableringskostnad
</t>
    </r>
    <r>
      <rPr>
        <sz val="11"/>
        <color theme="1"/>
        <rFont val="Arial"/>
        <family val="2"/>
      </rPr>
      <t>Gatuträd 20 000 kr + 70 kr per cm2 (Maximalt 85 000 kr.)
Parkträd 10 000 + 70 kr per cm2 (Maximalt 75 000 kr.)</t>
    </r>
  </si>
  <si>
    <t>Vitalitet</t>
  </si>
  <si>
    <t>Skador på stambas/rot</t>
  </si>
  <si>
    <t>Skador på stam</t>
  </si>
  <si>
    <t>Skador på krona</t>
  </si>
  <si>
    <t>Skade- och vitalitetsfaktor</t>
  </si>
  <si>
    <t>Totalt ersättningsvärde (exkl moms)</t>
  </si>
  <si>
    <t xml:space="preserve">Vid delskada, ange procentuell ersättning baserat på skadan omfattning på trädets kronvolym, stamomkrets eller rotsystemets utbredning
</t>
  </si>
  <si>
    <t>Ersättningsbelopp vid delskada</t>
  </si>
  <si>
    <t>Summa</t>
  </si>
  <si>
    <t>Valutakurs SEK/EUR enligt Riksbanken</t>
  </si>
  <si>
    <t>Kvadratcentimeter träd 13 cm omkrets</t>
  </si>
  <si>
    <t>Pris 12-14</t>
  </si>
  <si>
    <t>Trädarter, vetenskapligt</t>
  </si>
  <si>
    <t>Trädart, svenskt</t>
  </si>
  <si>
    <t>Medelvärde</t>
  </si>
  <si>
    <t>Lorenz von Ehren, 2019 SEK</t>
  </si>
  <si>
    <t>Bruns 2019 SEK</t>
  </si>
  <si>
    <t>Stångby, 2019</t>
  </si>
  <si>
    <t>Splendor Plant, 2019</t>
  </si>
  <si>
    <t>Tönnersjö Plantskola, 2019</t>
  </si>
  <si>
    <t>Essunga plantskola, 2019</t>
  </si>
  <si>
    <t>Björkhaga, 2019</t>
  </si>
  <si>
    <t>Billbäcks, 2019</t>
  </si>
  <si>
    <t>Lorenz von Ehren, 2019 €</t>
  </si>
  <si>
    <t>Bruns 2019 €</t>
  </si>
  <si>
    <t>Antal prisuppgifter</t>
  </si>
  <si>
    <t>Trädarter</t>
  </si>
  <si>
    <t>Pris per kvadratcentimeter 12-14</t>
  </si>
  <si>
    <t xml:space="preserve">Acer campestre </t>
  </si>
  <si>
    <t>Naverlönn</t>
  </si>
  <si>
    <t>saknas</t>
  </si>
  <si>
    <t>Acer campestre 'Elsrijk'</t>
  </si>
  <si>
    <t>Acer campestre FK Uppsala E</t>
  </si>
  <si>
    <t>Acer cappadocicum</t>
  </si>
  <si>
    <t>Turkisk lönn</t>
  </si>
  <si>
    <t>Acer negundo</t>
  </si>
  <si>
    <t>Asklönn</t>
  </si>
  <si>
    <t>Acer negundo FK Alnarp E</t>
  </si>
  <si>
    <t>Acer platanoides</t>
  </si>
  <si>
    <t>Skogslönn</t>
  </si>
  <si>
    <t>Acer platanoides FK Pernilla, Ultuna E</t>
  </si>
  <si>
    <t>Acer platanoides 'Faasen's black'</t>
  </si>
  <si>
    <t>Rödbladig lönn</t>
  </si>
  <si>
    <t>Acer platanoides 'Globosum'</t>
  </si>
  <si>
    <t>Klotlönn</t>
  </si>
  <si>
    <t>Acer platanoides 'Schwedleri'</t>
  </si>
  <si>
    <t>Acer pseudoplatanus</t>
  </si>
  <si>
    <t>Tysklönn</t>
  </si>
  <si>
    <t>Acer pseudoplatanus 'Atropurpureum'</t>
  </si>
  <si>
    <t>Rödbladig tysklönn</t>
  </si>
  <si>
    <t>Acer saccharinum</t>
  </si>
  <si>
    <t xml:space="preserve">Silverlönn </t>
  </si>
  <si>
    <t>Acer tataricum</t>
  </si>
  <si>
    <t>Rysk lönn</t>
  </si>
  <si>
    <t>Saknas</t>
  </si>
  <si>
    <t>Acer tataricum FK Falun E</t>
  </si>
  <si>
    <t>Acer x freemanii 'Autumn Blaze'</t>
  </si>
  <si>
    <t>Freemaniilönn</t>
  </si>
  <si>
    <t>Aesculus carnea 'Briotii'</t>
  </si>
  <si>
    <t>Rödblommig hästkastanj</t>
  </si>
  <si>
    <t>Aesculus hippocastanum</t>
  </si>
  <si>
    <t>Hästkastanj</t>
  </si>
  <si>
    <t>Ailanthus altissima</t>
  </si>
  <si>
    <t>Gudaträd</t>
  </si>
  <si>
    <t>Alnus cordata</t>
  </si>
  <si>
    <t>Italiensk al</t>
  </si>
  <si>
    <t>Alnus glutinosa</t>
  </si>
  <si>
    <t>Klibbal</t>
  </si>
  <si>
    <t>Alnus glutinosa FK Fyris E</t>
  </si>
  <si>
    <t>Betula ermanii</t>
  </si>
  <si>
    <t>Kamtjatkabjörk</t>
  </si>
  <si>
    <t>endast topphöjd</t>
  </si>
  <si>
    <t>Betula pendula</t>
  </si>
  <si>
    <t>Vårtbjörk</t>
  </si>
  <si>
    <t>Betula pendula fk Julita E</t>
  </si>
  <si>
    <t>Betula pubescens</t>
  </si>
  <si>
    <t>Glasbjörk</t>
  </si>
  <si>
    <t>Carpinus betulus</t>
  </si>
  <si>
    <t>Avenbok</t>
  </si>
  <si>
    <t>Carpinus betulus FK Carin E</t>
  </si>
  <si>
    <t>Carpinus betulus 'Fastigiata'</t>
  </si>
  <si>
    <t>Pelaravenbok</t>
  </si>
  <si>
    <t>Castanea sativa</t>
  </si>
  <si>
    <t>Äkta kastanj</t>
  </si>
  <si>
    <t>Catalpa bignonioides</t>
  </si>
  <si>
    <t>Katalpa</t>
  </si>
  <si>
    <t>Cercidiphyllum japonicum</t>
  </si>
  <si>
    <t xml:space="preserve">Katsura </t>
  </si>
  <si>
    <t>Cercidiphyllum japonicum FK Göteborg E</t>
  </si>
  <si>
    <t>Corylus colurna</t>
  </si>
  <si>
    <t>Turkisk trädhassel</t>
  </si>
  <si>
    <t>Crataegus carrierei</t>
  </si>
  <si>
    <t>Glanshagtorn</t>
  </si>
  <si>
    <t>Crataegus crus-galli</t>
  </si>
  <si>
    <t>Sporrhagtorn</t>
  </si>
  <si>
    <t>Crataegus laevigata</t>
  </si>
  <si>
    <t>Rundhagtorn</t>
  </si>
  <si>
    <t>Crataegus monogyna</t>
  </si>
  <si>
    <t>Trubbhagtorn</t>
  </si>
  <si>
    <t>endast busk</t>
  </si>
  <si>
    <t>Crataegus prunifolia 'Splendens'</t>
  </si>
  <si>
    <t>Hagtorn</t>
  </si>
  <si>
    <t>Crataegus x persimilis (prunifolia)</t>
  </si>
  <si>
    <t>Sylhagtorn</t>
  </si>
  <si>
    <t>Fagus sylvatica</t>
  </si>
  <si>
    <t>Bok</t>
  </si>
  <si>
    <t>endast häck</t>
  </si>
  <si>
    <t>Fagus sylvatica FK Gottåsa/Hallandsås E</t>
  </si>
  <si>
    <t>Fagus sylvatica 'Atropunicea'</t>
  </si>
  <si>
    <t>Blodbok</t>
  </si>
  <si>
    <t>Fagus sylvatica 'Pendula'</t>
  </si>
  <si>
    <t>Hängbok</t>
  </si>
  <si>
    <t>endast ungträd</t>
  </si>
  <si>
    <t>endast topphöjd o större storlekar</t>
  </si>
  <si>
    <t>Fraxinus excelsior</t>
  </si>
  <si>
    <t>Ask</t>
  </si>
  <si>
    <t>Fraxinus excelsior 'Pendula'</t>
  </si>
  <si>
    <t>Hängask</t>
  </si>
  <si>
    <t>Fraxinus excelsior 'Westhof's Glorie'</t>
  </si>
  <si>
    <t>Fraxinus ornus</t>
  </si>
  <si>
    <t>Mannaask</t>
  </si>
  <si>
    <t>Ginkgo biloba</t>
  </si>
  <si>
    <t>Ginkgo</t>
  </si>
  <si>
    <t>Gleditsia triacanthos</t>
  </si>
  <si>
    <t>Korstörne</t>
  </si>
  <si>
    <t>Gleditsia triacanthos 'Skyline'</t>
  </si>
  <si>
    <t>Juglans regia</t>
  </si>
  <si>
    <t>(äkta) valnöt</t>
  </si>
  <si>
    <t>Liriodendron tulipifera</t>
  </si>
  <si>
    <t>Tulpanträd</t>
  </si>
  <si>
    <t>Laburnum x Watereri 'Vossii'</t>
  </si>
  <si>
    <t>Gullregn</t>
  </si>
  <si>
    <t>Magnolia kobus</t>
  </si>
  <si>
    <t>Japansk magnolia</t>
  </si>
  <si>
    <t>Magnolia soulangeana</t>
  </si>
  <si>
    <t>Praktmagnolia</t>
  </si>
  <si>
    <t>Malus floribunda</t>
  </si>
  <si>
    <t>Rosenapel</t>
  </si>
  <si>
    <t>Malus baccata</t>
  </si>
  <si>
    <t>Bärapel</t>
  </si>
  <si>
    <t>Malus 'Butterball'</t>
  </si>
  <si>
    <t>Prydnadsapel</t>
  </si>
  <si>
    <t>Malus domestica</t>
  </si>
  <si>
    <t>Äpple</t>
  </si>
  <si>
    <t>Metasequoia glyptostroboides</t>
  </si>
  <si>
    <t>Kinesisk sekvoja</t>
  </si>
  <si>
    <t>endast topphöjd och större storlekar</t>
  </si>
  <si>
    <t>endast topphöjd mindestorlekar</t>
  </si>
  <si>
    <t>Picea abies</t>
  </si>
  <si>
    <t>Rödgran</t>
  </si>
  <si>
    <t>endast på förfrågan</t>
  </si>
  <si>
    <t>Picea omorika</t>
  </si>
  <si>
    <t>Serbgran</t>
  </si>
  <si>
    <t>Phellodendron amurense</t>
  </si>
  <si>
    <t>Sibiriskt korkträd</t>
  </si>
  <si>
    <t>Pinus sylvestris</t>
  </si>
  <si>
    <t>Tall</t>
  </si>
  <si>
    <t>Pinus sylvestris FK Skogskyrkogården E</t>
  </si>
  <si>
    <t>Platanus orientalis</t>
  </si>
  <si>
    <t>Orientalisk platan</t>
  </si>
  <si>
    <t>Platanus x acerifolia (syn. Platanus hispanica)</t>
  </si>
  <si>
    <t>Platan</t>
  </si>
  <si>
    <t>Populus alba 'Nivea'</t>
  </si>
  <si>
    <t>Silverpoppel</t>
  </si>
  <si>
    <t>Populus balsamifera</t>
  </si>
  <si>
    <t>Balsampoppel</t>
  </si>
  <si>
    <t>Populus nigra</t>
  </si>
  <si>
    <t>Svartpoppel</t>
  </si>
  <si>
    <t>Populus simonii</t>
  </si>
  <si>
    <t>Kinesisk poppel</t>
  </si>
  <si>
    <t>Populus tremula</t>
  </si>
  <si>
    <t>Asp</t>
  </si>
  <si>
    <t>Populus x canadensis 'Robusta'</t>
  </si>
  <si>
    <t>Goliatpoppel</t>
  </si>
  <si>
    <t>Prunus 'Accolade'</t>
  </si>
  <si>
    <t>Blomsterkörsbär</t>
  </si>
  <si>
    <t>Prunus maackii</t>
  </si>
  <si>
    <t>Kopparhägg</t>
  </si>
  <si>
    <t>Prunus avium</t>
  </si>
  <si>
    <t>Fågelbär</t>
  </si>
  <si>
    <t xml:space="preserve">Prunus avium FK Svea, Lugnås, Ulltuna E </t>
  </si>
  <si>
    <t>Prunus avium 'Plena'</t>
  </si>
  <si>
    <t>Dubbelblommande fågelbär</t>
  </si>
  <si>
    <t>Prunus domestica</t>
  </si>
  <si>
    <t>Plommon</t>
  </si>
  <si>
    <t>Prunus padus</t>
  </si>
  <si>
    <t>Hägg</t>
  </si>
  <si>
    <t>Prunus padus FK Ultuna E</t>
  </si>
  <si>
    <t>Prunus padus 'Watereri'</t>
  </si>
  <si>
    <t xml:space="preserve">Storblommig hägg </t>
  </si>
  <si>
    <t>Prunus padus 'Colorata'</t>
  </si>
  <si>
    <t>Blodhägg</t>
  </si>
  <si>
    <t>Prunus 'Sunset Boulevard'</t>
  </si>
  <si>
    <t>Prunus 'Umineko'</t>
  </si>
  <si>
    <t>Prunus x schmittii</t>
  </si>
  <si>
    <t>Prunus x yedoensis</t>
  </si>
  <si>
    <t>Tokyokörsbär</t>
  </si>
  <si>
    <t>Pyrus communis</t>
  </si>
  <si>
    <t>Päron</t>
  </si>
  <si>
    <t>Quercus palustris</t>
  </si>
  <si>
    <t>Kärrek</t>
  </si>
  <si>
    <t>Quercus robur</t>
  </si>
  <si>
    <t>Ek</t>
  </si>
  <si>
    <t>Quercus robur FK Linköping/Ultuna E</t>
  </si>
  <si>
    <t>Quercus rubra</t>
  </si>
  <si>
    <t>Rödek</t>
  </si>
  <si>
    <t>Quercus rubra FK Bäcklösa/Enköping E</t>
  </si>
  <si>
    <t>Robinia pseudoacacia</t>
  </si>
  <si>
    <t>Robinia</t>
  </si>
  <si>
    <t>Salix alba</t>
  </si>
  <si>
    <t>Vitpil</t>
  </si>
  <si>
    <t>Salix caprea</t>
  </si>
  <si>
    <t>Sälg</t>
  </si>
  <si>
    <t>endast buskform</t>
  </si>
  <si>
    <t>Salix x sepulcralis 'Chrysocoma' (Salix alba 'Tristis')</t>
  </si>
  <si>
    <t>Hängpil</t>
  </si>
  <si>
    <t>Sambucus nigra</t>
  </si>
  <si>
    <t>Fläder</t>
  </si>
  <si>
    <t>Sorbus aria 'Gigantea'</t>
  </si>
  <si>
    <t>Jättevitoxel</t>
  </si>
  <si>
    <t>Sorbus aria</t>
  </si>
  <si>
    <t>Vitoxel</t>
  </si>
  <si>
    <t>Sorbus intermedia</t>
  </si>
  <si>
    <t>Oxel</t>
  </si>
  <si>
    <t>Sorbus intermedia FK Norrköping E</t>
  </si>
  <si>
    <t>Sorbus aucuparia</t>
  </si>
  <si>
    <t>Rönn</t>
  </si>
  <si>
    <t>Sorbus aucuparia FK Västeråker E</t>
  </si>
  <si>
    <t>Tilia americana 'Nova'</t>
  </si>
  <si>
    <t>Lind</t>
  </si>
  <si>
    <t>Tilia cordata</t>
  </si>
  <si>
    <t xml:space="preserve">Tilia platyphyllos </t>
  </si>
  <si>
    <t>Tilia platyphyllos 'Rubra'</t>
  </si>
  <si>
    <t>Rödgrenig bohuslind</t>
  </si>
  <si>
    <t>Tilia tomentosa</t>
  </si>
  <si>
    <t>Silverlind</t>
  </si>
  <si>
    <t>Tilia x europaea (syn. vulgaris, syn. Intermedia)</t>
  </si>
  <si>
    <t>Parklind</t>
  </si>
  <si>
    <t>Tilia x europaea 'Euchlora'</t>
  </si>
  <si>
    <t>Glanslind</t>
  </si>
  <si>
    <t>Tilia x europaea 'Koningslinde'</t>
  </si>
  <si>
    <t>Kungslind</t>
  </si>
  <si>
    <t>Tilia x europaea 'Pallida'</t>
  </si>
  <si>
    <t>Kejsarlind</t>
  </si>
  <si>
    <t>Ulmus glabra</t>
  </si>
  <si>
    <t>Skogsalm</t>
  </si>
  <si>
    <t>Ulmus carpinifolia</t>
  </si>
  <si>
    <t>Lundalm</t>
  </si>
  <si>
    <t>Ulmus glabra x carpinifolia var vegeta</t>
  </si>
  <si>
    <t>Alm</t>
  </si>
  <si>
    <t>Ulmus minor</t>
  </si>
  <si>
    <t>Ulmus minor 'Hoersholmiensis'</t>
  </si>
  <si>
    <t>Hörsholmsalm</t>
  </si>
  <si>
    <t>Ulmus glabra 'Horizontalis'</t>
  </si>
  <si>
    <t>Paraplyalm</t>
  </si>
  <si>
    <t>Formulär för beräkning av återställningskostnad</t>
  </si>
  <si>
    <t>Trädets återställningskostnad = (Trädets värde x Skador &amp; vitalitet) + Etableringskostnad</t>
  </si>
  <si>
    <t>Beräkning av trädets värde</t>
  </si>
  <si>
    <t>Valutakurs (SEK/EUR)</t>
  </si>
  <si>
    <t>kr</t>
  </si>
  <si>
    <t>Art, vetenskapligt</t>
  </si>
  <si>
    <t>Basvärde</t>
  </si>
  <si>
    <t>Diameter 12-14</t>
  </si>
  <si>
    <t>cm</t>
  </si>
  <si>
    <t>Area 12-14</t>
  </si>
  <si>
    <t>cm²</t>
  </si>
  <si>
    <t>Pris/cm²</t>
  </si>
  <si>
    <t>Värderat träd</t>
  </si>
  <si>
    <t>Stamomkrets</t>
  </si>
  <si>
    <t>Area</t>
  </si>
  <si>
    <t>Trädets värde</t>
  </si>
  <si>
    <t>Skador &amp; vitalitet (0-4)</t>
  </si>
  <si>
    <t>Rot-/stambas</t>
  </si>
  <si>
    <t>Stam</t>
  </si>
  <si>
    <t>Krona</t>
  </si>
  <si>
    <t>Summa / 16 (0-1)</t>
  </si>
  <si>
    <t>Planterings- &amp; etableringskostnad på den specifika platsen</t>
  </si>
  <si>
    <t>Etableringskostnad per cm²</t>
  </si>
  <si>
    <t>Gatuträd</t>
  </si>
  <si>
    <t>Träd, övrig mark</t>
  </si>
  <si>
    <t>Typ av etablering</t>
  </si>
  <si>
    <t>övrig mark</t>
  </si>
  <si>
    <t>Planterings- &amp; etableringskostnader (gatuträd)</t>
  </si>
  <si>
    <t>Planterings- &amp; etableringskostnader (övrig mark)</t>
  </si>
  <si>
    <t>Trädets återställningskostnad</t>
  </si>
  <si>
    <t>Skador &amp; vitalitet</t>
  </si>
  <si>
    <t>Etableringskostnad</t>
  </si>
  <si>
    <t>Återställningskostnad</t>
  </si>
  <si>
    <t>Formulär baserat på Alnarpsmodellen 2.2 (Östberg, Sjögren &amp; Kristofferson,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</si>
</sst>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0\ &quot;kr&quot;;[Red]\-#,##0\ &quot;kr&quot;"/>
    <numFmt numFmtId="44" formatCode="_-* #,##0.00\ &quot;kr&quot;_-;\-* #,##0.00\ &quot;kr&quot;_-;_-* &quot;-&quot;??\ &quot;kr&quot;_-;_-@_-"/>
    <numFmt numFmtId="164" formatCode="#,##0.00&quot; kr &quot;;&quot;-&quot;#,##0.00&quot; kr &quot;;&quot; -&quot;#&quot; kr &quot;;@&quot; &quot;"/>
    <numFmt numFmtId="165" formatCode="[$-809]General"/>
    <numFmt numFmtId="166" formatCode="[$£-809]#,##0.00;[Red]&quot;-&quot;[$£-809]#,##0.00"/>
    <numFmt numFmtId="167" formatCode="_-* #,##0\ [$kr-41D]_-;\-* #,##0\ [$kr-41D]_-;_-* &quot;-&quot;??\ [$kr-41D]_-;_-@_-"/>
    <numFmt numFmtId="168" formatCode="_-* #,##0\ &quot;kr&quot;_-;\-* #,##0\ &quot;kr&quot;_-;_-* &quot;-&quot;??\ &quot;kr&quot;_-;_-@_-"/>
    <numFmt numFmtId="169" formatCode="_-* #,##0\ [$€-1]_-;\-* #,##0\ [$€-1]_-;_-* &quot;-&quot;??\ [$€-1]_-;_-@_-"/>
    <numFmt numFmtId="170" formatCode="#,##0\ &quot;kr&quot;"/>
    <numFmt numFmtId="171" formatCode="#,##0_ ;[Red]\-#,##0\ "/>
  </numFmts>
  <fonts count="42">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i/>
      <sz val="16"/>
      <color theme="1"/>
      <name val="Arial"/>
      <family val="2"/>
    </font>
    <font>
      <b/>
      <i/>
      <u/>
      <sz val="11"/>
      <color theme="1"/>
      <name val="Arial"/>
      <family val="2"/>
    </font>
    <font>
      <b/>
      <sz val="11"/>
      <color theme="1"/>
      <name val="Arial"/>
      <family val="2"/>
    </font>
    <font>
      <sz val="11"/>
      <color theme="1"/>
      <name val="Arial"/>
      <family val="2"/>
    </font>
    <font>
      <sz val="11"/>
      <name val="Calibri"/>
      <family val="2"/>
    </font>
    <font>
      <sz val="9"/>
      <color indexed="81"/>
      <name val="Tahoma"/>
      <family val="2"/>
    </font>
    <font>
      <b/>
      <sz val="9"/>
      <color indexed="81"/>
      <name val="Tahoma"/>
      <family val="2"/>
    </font>
    <font>
      <sz val="10"/>
      <color theme="1"/>
      <name val="Arial"/>
      <family val="2"/>
    </font>
    <font>
      <sz val="8"/>
      <color theme="1"/>
      <name val="Arial"/>
      <family val="2"/>
    </font>
    <font>
      <sz val="11"/>
      <name val="Arial"/>
      <family val="2"/>
    </font>
    <font>
      <b/>
      <sz val="11"/>
      <name val="Calibri"/>
      <family val="2"/>
    </font>
    <font>
      <b/>
      <sz val="11"/>
      <color theme="1"/>
      <name val="Calibri"/>
      <family val="2"/>
      <scheme val="minor"/>
    </font>
    <font>
      <i/>
      <sz val="11"/>
      <color theme="1"/>
      <name val="Arial"/>
      <family val="2"/>
    </font>
    <font>
      <sz val="18"/>
      <color theme="1"/>
      <name val="Calibri"/>
      <family val="2"/>
      <scheme val="minor"/>
    </font>
    <font>
      <b/>
      <sz val="18"/>
      <color theme="1"/>
      <name val="Calibri"/>
      <family val="2"/>
      <scheme val="minor"/>
    </font>
    <font>
      <b/>
      <sz val="11"/>
      <color theme="6" tint="-0.249977111117893"/>
      <name val="Arial"/>
      <family val="2"/>
    </font>
    <font>
      <b/>
      <sz val="11"/>
      <color theme="9" tint="-0.249977111117893"/>
      <name val="Arial"/>
      <family val="2"/>
    </font>
    <font>
      <b/>
      <sz val="11"/>
      <color theme="3" tint="0.39997558519241921"/>
      <name val="Arial"/>
      <family val="2"/>
    </font>
    <font>
      <sz val="14"/>
      <color theme="1"/>
      <name val="Calibri"/>
      <family val="2"/>
      <scheme val="minor"/>
    </font>
    <font>
      <sz val="11"/>
      <color theme="0"/>
      <name val="Arial"/>
      <family val="2"/>
    </font>
    <font>
      <sz val="14"/>
      <color theme="0"/>
      <name val="Calibri"/>
      <family val="2"/>
      <scheme val="minor"/>
    </font>
    <font>
      <b/>
      <sz val="12"/>
      <color theme="1"/>
      <name val="Arial"/>
      <family val="2"/>
    </font>
    <font>
      <u/>
      <sz val="11"/>
      <color theme="10"/>
      <name val="Arial"/>
      <family val="2"/>
    </font>
    <font>
      <u/>
      <sz val="11"/>
      <color theme="3" tint="0.39997558519241921"/>
      <name val="Calibri"/>
      <family val="2"/>
      <scheme val="minor"/>
    </font>
    <font>
      <i/>
      <sz val="11"/>
      <name val="Calibri"/>
      <family val="2"/>
    </font>
    <font>
      <i/>
      <sz val="9"/>
      <color indexed="81"/>
      <name val="Tahoma"/>
      <family val="2"/>
    </font>
    <font>
      <i/>
      <sz val="11"/>
      <color theme="1"/>
      <name val="Arial"/>
      <family val="2"/>
    </font>
    <font>
      <sz val="11"/>
      <color theme="1"/>
      <name val="Arial"/>
      <family val="2"/>
    </font>
    <font>
      <b/>
      <sz val="10"/>
      <color theme="1"/>
      <name val="Arial"/>
      <family val="2"/>
    </font>
    <font>
      <sz val="10"/>
      <color theme="1"/>
      <name val="Arial"/>
      <family val="2"/>
    </font>
    <font>
      <sz val="9"/>
      <color indexed="81"/>
      <name val="Tahoma"/>
      <charset val="1"/>
    </font>
    <font>
      <b/>
      <sz val="9"/>
      <color indexed="81"/>
      <name val="Tahoma"/>
      <charset val="1"/>
    </font>
    <font>
      <i/>
      <sz val="11"/>
      <name val="Calibri"/>
      <family val="2"/>
      <scheme val="minor"/>
    </font>
    <font>
      <sz val="11"/>
      <name val="Calibri"/>
      <family val="2"/>
      <scheme val="minor"/>
    </font>
  </fonts>
  <fills count="15">
    <fill>
      <patternFill patternType="none"/>
    </fill>
    <fill>
      <patternFill patternType="gray125"/>
    </fill>
    <fill>
      <patternFill patternType="solid">
        <fgColor rgb="FF92D050"/>
        <bgColor indexed="64"/>
      </patternFill>
    </fill>
    <fill>
      <patternFill patternType="solid">
        <fgColor rgb="FF99FF66"/>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9">
    <xf numFmtId="0" fontId="0" fillId="0" borderId="0"/>
    <xf numFmtId="164" fontId="7" fillId="0" borderId="0"/>
    <xf numFmtId="165" fontId="7" fillId="0" borderId="0"/>
    <xf numFmtId="0" fontId="8" fillId="0" borderId="0">
      <alignment horizontal="center"/>
    </xf>
    <xf numFmtId="0" fontId="8" fillId="0" borderId="0">
      <alignment horizontal="center" textRotation="90"/>
    </xf>
    <xf numFmtId="0" fontId="9" fillId="0" borderId="0"/>
    <xf numFmtId="166" fontId="9" fillId="0" borderId="0"/>
    <xf numFmtId="44" fontId="11" fillId="0" borderId="0" applyFont="0" applyFill="0" applyBorder="0" applyAlignment="0" applyProtection="0"/>
    <xf numFmtId="0" fontId="6" fillId="0" borderId="0"/>
    <xf numFmtId="0" fontId="11" fillId="0" borderId="0"/>
    <xf numFmtId="44" fontId="11" fillId="0" borderId="0" applyFont="0" applyFill="0" applyBorder="0" applyAlignment="0" applyProtection="0"/>
    <xf numFmtId="0" fontId="5" fillId="0" borderId="0"/>
    <xf numFmtId="0" fontId="11" fillId="0" borderId="0"/>
    <xf numFmtId="44" fontId="11" fillId="0" borderId="0" applyFont="0" applyFill="0" applyBorder="0" applyAlignment="0" applyProtection="0"/>
    <xf numFmtId="0" fontId="5" fillId="0" borderId="0"/>
    <xf numFmtId="0" fontId="4" fillId="0" borderId="0"/>
    <xf numFmtId="44" fontId="4" fillId="0" borderId="0" applyFont="0" applyFill="0" applyBorder="0" applyAlignment="0" applyProtection="0"/>
    <xf numFmtId="0" fontId="3" fillId="0" borderId="0"/>
    <xf numFmtId="0" fontId="11" fillId="0" borderId="0"/>
    <xf numFmtId="44" fontId="11" fillId="0" borderId="0" applyFont="0" applyFill="0" applyBorder="0" applyAlignment="0" applyProtection="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2" fillId="0" borderId="0"/>
    <xf numFmtId="0" fontId="11" fillId="0" borderId="0"/>
    <xf numFmtId="44" fontId="11" fillId="0" borderId="0" applyFont="0" applyFill="0" applyBorder="0" applyAlignment="0" applyProtection="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11" fillId="0" borderId="0" applyFont="0" applyFill="0" applyBorder="0" applyAlignment="0" applyProtection="0"/>
    <xf numFmtId="0" fontId="1" fillId="0" borderId="0"/>
    <xf numFmtId="0" fontId="11" fillId="0" borderId="0"/>
    <xf numFmtId="44" fontId="1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cellStyleXfs>
  <cellXfs count="127">
    <xf numFmtId="0" fontId="0" fillId="0" borderId="0" xfId="0"/>
    <xf numFmtId="165" fontId="12" fillId="0" borderId="0" xfId="2" applyFont="1"/>
    <xf numFmtId="0" fontId="17" fillId="0" borderId="0" xfId="0" applyFont="1"/>
    <xf numFmtId="165" fontId="18" fillId="0" borderId="0" xfId="2" applyFont="1"/>
    <xf numFmtId="165" fontId="12" fillId="2" borderId="0" xfId="2" applyFont="1" applyFill="1"/>
    <xf numFmtId="169" fontId="12" fillId="0" borderId="0" xfId="7" applyNumberFormat="1" applyFont="1"/>
    <xf numFmtId="0" fontId="19" fillId="0" borderId="0" xfId="0" applyFont="1"/>
    <xf numFmtId="0" fontId="21" fillId="0" borderId="0" xfId="0" applyFont="1"/>
    <xf numFmtId="0" fontId="22" fillId="0" borderId="0" xfId="0" applyFont="1"/>
    <xf numFmtId="0" fontId="0" fillId="4" borderId="0" xfId="0" applyFill="1"/>
    <xf numFmtId="0" fontId="26" fillId="4" borderId="0" xfId="0" applyFont="1" applyFill="1"/>
    <xf numFmtId="0" fontId="0" fillId="5" borderId="0" xfId="0" applyFill="1" applyAlignment="1">
      <alignment horizontal="left"/>
    </xf>
    <xf numFmtId="0" fontId="0" fillId="0" borderId="13" xfId="0" applyBorder="1"/>
    <xf numFmtId="0" fontId="0" fillId="0" borderId="0" xfId="0" applyAlignment="1">
      <alignment horizontal="right"/>
    </xf>
    <xf numFmtId="0" fontId="0" fillId="5" borderId="0" xfId="0" applyFill="1" applyAlignment="1">
      <alignment vertical="top"/>
    </xf>
    <xf numFmtId="2" fontId="0" fillId="6" borderId="0" xfId="0" applyNumberFormat="1" applyFill="1"/>
    <xf numFmtId="0" fontId="0" fillId="0" borderId="0" xfId="0" applyAlignment="1">
      <alignment vertical="top"/>
    </xf>
    <xf numFmtId="3" fontId="23" fillId="6" borderId="0" xfId="0" applyNumberFormat="1" applyFont="1" applyFill="1"/>
    <xf numFmtId="0" fontId="0" fillId="7" borderId="0" xfId="0" applyFill="1"/>
    <xf numFmtId="0" fontId="26" fillId="7" borderId="0" xfId="0" applyFont="1" applyFill="1"/>
    <xf numFmtId="0" fontId="0" fillId="8" borderId="0" xfId="0" applyFill="1" applyAlignment="1">
      <alignment vertical="top"/>
    </xf>
    <xf numFmtId="0" fontId="0" fillId="0" borderId="1" xfId="0" applyBorder="1"/>
    <xf numFmtId="0" fontId="24" fillId="9" borderId="0" xfId="0" applyFont="1" applyFill="1"/>
    <xf numFmtId="0" fontId="0" fillId="10" borderId="0" xfId="0" applyFill="1"/>
    <xf numFmtId="0" fontId="26" fillId="10" borderId="0" xfId="0" applyFont="1" applyFill="1"/>
    <xf numFmtId="0" fontId="0" fillId="11" borderId="0" xfId="0" applyFill="1" applyAlignment="1">
      <alignment vertical="top" wrapText="1"/>
    </xf>
    <xf numFmtId="0" fontId="0" fillId="12" borderId="0" xfId="0" applyFill="1" applyAlignment="1">
      <alignment vertical="center"/>
    </xf>
    <xf numFmtId="0" fontId="0" fillId="0" borderId="0" xfId="0" applyAlignment="1">
      <alignment vertical="center"/>
    </xf>
    <xf numFmtId="0" fontId="0" fillId="11" borderId="0" xfId="0" applyFill="1" applyAlignment="1">
      <alignment vertical="top"/>
    </xf>
    <xf numFmtId="3" fontId="0" fillId="12" borderId="0" xfId="0" applyNumberFormat="1" applyFill="1"/>
    <xf numFmtId="6" fontId="0" fillId="0" borderId="0" xfId="0" quotePrefix="1" applyNumberFormat="1"/>
    <xf numFmtId="0" fontId="0" fillId="0" borderId="1" xfId="0" applyBorder="1" applyAlignment="1">
      <alignment horizontal="right" vertical="top"/>
    </xf>
    <xf numFmtId="3" fontId="25" fillId="12" borderId="0" xfId="0" applyNumberFormat="1" applyFont="1" applyFill="1" applyAlignment="1">
      <alignment vertical="top"/>
    </xf>
    <xf numFmtId="0" fontId="27" fillId="13" borderId="0" xfId="0" applyFont="1" applyFill="1"/>
    <xf numFmtId="0" fontId="28" fillId="13" borderId="0" xfId="0" applyFont="1" applyFill="1"/>
    <xf numFmtId="0" fontId="23" fillId="0" borderId="0" xfId="0" applyFont="1" applyAlignment="1">
      <alignment vertical="top"/>
    </xf>
    <xf numFmtId="3" fontId="23" fillId="0" borderId="0" xfId="0" applyNumberFormat="1" applyFont="1"/>
    <xf numFmtId="0" fontId="23" fillId="0" borderId="0" xfId="0" applyFont="1"/>
    <xf numFmtId="0" fontId="24" fillId="0" borderId="0" xfId="0" applyFont="1" applyAlignment="1">
      <alignment vertical="top"/>
    </xf>
    <xf numFmtId="0" fontId="24" fillId="0" borderId="0" xfId="0" applyFont="1"/>
    <xf numFmtId="0" fontId="25" fillId="0" borderId="0" xfId="0" applyFont="1" applyAlignment="1">
      <alignment vertical="top"/>
    </xf>
    <xf numFmtId="3" fontId="25" fillId="0" borderId="0" xfId="0" applyNumberFormat="1" applyFont="1"/>
    <xf numFmtId="0" fontId="10" fillId="0" borderId="0" xfId="0" applyFont="1" applyAlignment="1">
      <alignment vertical="center" wrapText="1"/>
    </xf>
    <xf numFmtId="3" fontId="29" fillId="0" borderId="0" xfId="0" applyNumberFormat="1" applyFont="1" applyAlignment="1">
      <alignment vertical="center" wrapText="1"/>
    </xf>
    <xf numFmtId="170" fontId="29" fillId="0" borderId="0" xfId="0" applyNumberFormat="1" applyFont="1" applyAlignment="1">
      <alignment vertical="center"/>
    </xf>
    <xf numFmtId="0" fontId="15" fillId="0" borderId="0" xfId="0" applyFont="1"/>
    <xf numFmtId="165" fontId="31" fillId="0" borderId="0" xfId="68" applyNumberFormat="1" applyFont="1"/>
    <xf numFmtId="14" fontId="12" fillId="0" borderId="0" xfId="2" applyNumberFormat="1" applyFont="1"/>
    <xf numFmtId="165" fontId="32" fillId="0" borderId="0" xfId="2" applyFont="1"/>
    <xf numFmtId="165" fontId="12" fillId="14" borderId="0" xfId="2" applyFont="1" applyFill="1"/>
    <xf numFmtId="165" fontId="18" fillId="14" borderId="0" xfId="2" applyFont="1" applyFill="1"/>
    <xf numFmtId="167" fontId="12" fillId="14" borderId="0" xfId="1" applyNumberFormat="1" applyFont="1" applyFill="1"/>
    <xf numFmtId="165" fontId="32" fillId="14" borderId="0" xfId="2" applyFont="1" applyFill="1"/>
    <xf numFmtId="3" fontId="0" fillId="6" borderId="0" xfId="0" applyNumberFormat="1" applyFill="1"/>
    <xf numFmtId="0" fontId="35" fillId="0" borderId="0" xfId="0" applyFont="1"/>
    <xf numFmtId="0" fontId="36" fillId="0" borderId="0" xfId="0" applyFont="1" applyAlignment="1">
      <alignment horizontal="left" vertical="top" wrapText="1"/>
    </xf>
    <xf numFmtId="0" fontId="36" fillId="0" borderId="8" xfId="0" applyFont="1" applyBorder="1" applyAlignment="1">
      <alignment horizontal="left" vertical="top" wrapText="1"/>
    </xf>
    <xf numFmtId="0" fontId="36" fillId="0" borderId="9" xfId="0" applyFont="1" applyBorder="1" applyAlignment="1">
      <alignment horizontal="left" vertical="top" wrapText="1"/>
    </xf>
    <xf numFmtId="0" fontId="36" fillId="0" borderId="10" xfId="0" applyFont="1" applyBorder="1" applyAlignment="1">
      <alignment horizontal="left" vertical="top" wrapText="1"/>
    </xf>
    <xf numFmtId="0" fontId="37" fillId="0" borderId="0" xfId="0" applyFont="1" applyAlignment="1">
      <alignment wrapText="1"/>
    </xf>
    <xf numFmtId="0" fontId="34" fillId="0" borderId="0" xfId="0" applyFont="1"/>
    <xf numFmtId="171" fontId="19" fillId="14" borderId="0" xfId="0" applyNumberFormat="1" applyFont="1" applyFill="1"/>
    <xf numFmtId="171" fontId="19" fillId="14" borderId="0" xfId="0" applyNumberFormat="1" applyFont="1" applyFill="1" applyAlignment="1">
      <alignment horizontal="center"/>
    </xf>
    <xf numFmtId="0" fontId="20" fillId="14" borderId="0" xfId="0" applyFont="1" applyFill="1" applyAlignment="1">
      <alignment horizontal="left"/>
    </xf>
    <xf numFmtId="0" fontId="19" fillId="14" borderId="0" xfId="0" applyFont="1" applyFill="1"/>
    <xf numFmtId="0" fontId="0" fillId="14" borderId="0" xfId="0" applyFill="1"/>
    <xf numFmtId="168" fontId="0" fillId="14" borderId="0" xfId="7" applyNumberFormat="1" applyFont="1" applyFill="1"/>
    <xf numFmtId="0" fontId="0" fillId="14" borderId="0" xfId="0" applyFill="1" applyAlignment="1">
      <alignment vertical="top"/>
    </xf>
    <xf numFmtId="167" fontId="40" fillId="3" borderId="1" xfId="20" applyNumberFormat="1" applyFont="1" applyFill="1" applyBorder="1" applyAlignment="1">
      <alignment horizontal="right"/>
    </xf>
    <xf numFmtId="167" fontId="41" fillId="3" borderId="1" xfId="20" applyNumberFormat="1" applyFont="1" applyFill="1" applyBorder="1" applyAlignment="1">
      <alignment horizontal="right"/>
    </xf>
    <xf numFmtId="0" fontId="10" fillId="0" borderId="2" xfId="0" applyFont="1" applyBorder="1"/>
    <xf numFmtId="167" fontId="0" fillId="3" borderId="0" xfId="0" applyNumberFormat="1" applyFill="1" applyAlignment="1">
      <alignment horizontal="center"/>
    </xf>
    <xf numFmtId="167" fontId="0" fillId="3" borderId="0" xfId="0" applyNumberFormat="1" applyFill="1"/>
    <xf numFmtId="167" fontId="0" fillId="3" borderId="0" xfId="0" applyNumberFormat="1" applyFill="1" applyAlignment="1">
      <alignment horizontal="left"/>
    </xf>
    <xf numFmtId="167" fontId="0" fillId="3" borderId="0" xfId="0" applyNumberFormat="1" applyFill="1" applyAlignment="1">
      <alignment horizontal="left" vertical="top"/>
    </xf>
    <xf numFmtId="167" fontId="0" fillId="3" borderId="0" xfId="0" applyNumberFormat="1" applyFill="1" applyAlignment="1">
      <alignment horizontal="center" vertical="top"/>
    </xf>
    <xf numFmtId="167" fontId="0" fillId="3" borderId="0" xfId="0" applyNumberFormat="1" applyFill="1" applyAlignment="1">
      <alignment vertical="top"/>
    </xf>
    <xf numFmtId="167" fontId="0" fillId="3" borderId="0" xfId="7" applyNumberFormat="1" applyFont="1" applyFill="1"/>
    <xf numFmtId="167" fontId="0" fillId="3" borderId="0" xfId="7" applyNumberFormat="1" applyFont="1" applyFill="1" applyAlignment="1">
      <alignment horizontal="left"/>
    </xf>
    <xf numFmtId="167" fontId="0" fillId="3" borderId="0" xfId="7" applyNumberFormat="1" applyFont="1" applyFill="1" applyAlignment="1">
      <alignment horizontal="center"/>
    </xf>
    <xf numFmtId="167" fontId="12" fillId="3" borderId="0" xfId="2" applyNumberFormat="1" applyFont="1" applyFill="1"/>
    <xf numFmtId="167" fontId="0" fillId="14" borderId="0" xfId="0" applyNumberFormat="1" applyFill="1" applyAlignment="1">
      <alignment horizontal="center"/>
    </xf>
    <xf numFmtId="167" fontId="0" fillId="14" borderId="0" xfId="7" applyNumberFormat="1" applyFont="1" applyFill="1" applyAlignment="1">
      <alignment horizontal="center"/>
    </xf>
    <xf numFmtId="169" fontId="0" fillId="3" borderId="0" xfId="0" applyNumberFormat="1" applyFill="1" applyAlignment="1">
      <alignment horizontal="center"/>
    </xf>
    <xf numFmtId="169" fontId="0" fillId="3" borderId="0" xfId="0" applyNumberFormat="1" applyFill="1"/>
    <xf numFmtId="169" fontId="0" fillId="3" borderId="0" xfId="0" applyNumberFormat="1" applyFill="1" applyAlignment="1">
      <alignment horizontal="left"/>
    </xf>
    <xf numFmtId="169" fontId="0" fillId="3" borderId="0" xfId="0" applyNumberFormat="1" applyFill="1" applyAlignment="1">
      <alignment horizontal="center" vertical="top"/>
    </xf>
    <xf numFmtId="169" fontId="0" fillId="3" borderId="0" xfId="0" applyNumberFormat="1" applyFill="1" applyAlignment="1">
      <alignment horizontal="left" vertical="top" wrapText="1"/>
    </xf>
    <xf numFmtId="169" fontId="0" fillId="3" borderId="0" xfId="0" applyNumberFormat="1" applyFill="1" applyAlignment="1">
      <alignment horizontal="center" vertical="top" wrapText="1"/>
    </xf>
    <xf numFmtId="169" fontId="12" fillId="3" borderId="0" xfId="2" applyNumberFormat="1" applyFont="1" applyFill="1"/>
    <xf numFmtId="0" fontId="20" fillId="0" borderId="14" xfId="0" applyFont="1" applyBorder="1" applyAlignment="1">
      <alignment horizontal="left"/>
    </xf>
    <xf numFmtId="0" fontId="20" fillId="0" borderId="15" xfId="0" applyFont="1" applyBorder="1" applyAlignment="1">
      <alignment horizontal="left"/>
    </xf>
    <xf numFmtId="0" fontId="20" fillId="0" borderId="16" xfId="0" applyFont="1" applyBorder="1" applyAlignment="1">
      <alignment horizontal="left"/>
    </xf>
    <xf numFmtId="0" fontId="15" fillId="11" borderId="0" xfId="0" applyFont="1" applyFill="1" applyAlignment="1">
      <alignment horizontal="left" vertical="top" wrapText="1"/>
    </xf>
    <xf numFmtId="0" fontId="20" fillId="0" borderId="9" xfId="0" applyFont="1" applyBorder="1"/>
    <xf numFmtId="0" fontId="11" fillId="0" borderId="9" xfId="0" applyFont="1" applyBorder="1"/>
    <xf numFmtId="0" fontId="11" fillId="0" borderId="2" xfId="0" applyFont="1" applyBorder="1" applyAlignment="1">
      <alignment horizontal="center" wrapText="1"/>
    </xf>
    <xf numFmtId="0" fontId="11" fillId="0" borderId="3" xfId="0" applyFont="1" applyBorder="1" applyAlignment="1">
      <alignment horizontal="center" wrapText="1"/>
    </xf>
    <xf numFmtId="0" fontId="11" fillId="0" borderId="4" xfId="0" applyFont="1" applyBorder="1" applyAlignment="1">
      <alignment horizontal="center" wrapText="1"/>
    </xf>
    <xf numFmtId="0" fontId="10" fillId="0" borderId="0" xfId="0" applyFont="1"/>
    <xf numFmtId="0" fontId="10" fillId="0" borderId="2" xfId="0" applyFont="1" applyBorder="1" applyAlignment="1">
      <alignment horizontal="center"/>
    </xf>
    <xf numFmtId="0" fontId="10" fillId="0" borderId="3"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11" fillId="0" borderId="0" xfId="0" applyFont="1"/>
    <xf numFmtId="168" fontId="20" fillId="14" borderId="5" xfId="7" applyNumberFormat="1" applyFont="1" applyFill="1" applyBorder="1" applyProtection="1"/>
    <xf numFmtId="168" fontId="11" fillId="14" borderId="0" xfId="7" applyNumberFormat="1" applyFont="1" applyFill="1" applyBorder="1" applyProtection="1"/>
    <xf numFmtId="0" fontId="11" fillId="3" borderId="0" xfId="0" applyFont="1" applyFill="1" applyProtection="1">
      <protection locked="0"/>
    </xf>
    <xf numFmtId="1" fontId="11" fillId="14" borderId="0" xfId="0" applyNumberFormat="1" applyFont="1" applyFill="1"/>
    <xf numFmtId="168" fontId="11" fillId="14" borderId="0" xfId="0" applyNumberFormat="1" applyFont="1" applyFill="1"/>
    <xf numFmtId="168" fontId="11" fillId="14" borderId="0" xfId="7" applyNumberFormat="1" applyFont="1" applyFill="1" applyBorder="1" applyProtection="1">
      <protection locked="0"/>
    </xf>
    <xf numFmtId="0" fontId="11" fillId="14" borderId="0" xfId="0" applyFont="1" applyFill="1"/>
    <xf numFmtId="168" fontId="10" fillId="0" borderId="0" xfId="7" applyNumberFormat="1" applyFont="1" applyBorder="1" applyProtection="1"/>
    <xf numFmtId="9" fontId="11" fillId="3" borderId="5" xfId="67" applyFont="1" applyFill="1" applyBorder="1" applyProtection="1"/>
    <xf numFmtId="168" fontId="11" fillId="0" borderId="11" xfId="0" applyNumberFormat="1" applyFont="1" applyBorder="1"/>
    <xf numFmtId="168" fontId="20" fillId="14" borderId="6" xfId="7" applyNumberFormat="1" applyFont="1" applyFill="1" applyBorder="1" applyProtection="1"/>
    <xf numFmtId="168" fontId="11" fillId="14" borderId="7" xfId="7" applyNumberFormat="1" applyFont="1" applyFill="1" applyBorder="1" applyProtection="1"/>
    <xf numFmtId="0" fontId="11" fillId="3" borderId="7" xfId="0" applyFont="1" applyFill="1" applyBorder="1" applyProtection="1">
      <protection locked="0"/>
    </xf>
    <xf numFmtId="1" fontId="11" fillId="14" borderId="7" xfId="0" applyNumberFormat="1" applyFont="1" applyFill="1" applyBorder="1"/>
    <xf numFmtId="168" fontId="11" fillId="14" borderId="7" xfId="0" applyNumberFormat="1" applyFont="1" applyFill="1" applyBorder="1"/>
    <xf numFmtId="168" fontId="11" fillId="14" borderId="7" xfId="7" applyNumberFormat="1" applyFont="1" applyFill="1" applyBorder="1" applyProtection="1">
      <protection locked="0"/>
    </xf>
    <xf numFmtId="0" fontId="11" fillId="14" borderId="7" xfId="0" applyFont="1" applyFill="1" applyBorder="1"/>
    <xf numFmtId="168" fontId="10" fillId="0" borderId="7" xfId="7" applyNumberFormat="1" applyFont="1" applyBorder="1" applyProtection="1"/>
    <xf numFmtId="9" fontId="11" fillId="3" borderId="6" xfId="67" applyFont="1" applyFill="1" applyBorder="1" applyProtection="1"/>
    <xf numFmtId="168" fontId="11" fillId="0" borderId="12" xfId="0" applyNumberFormat="1" applyFont="1" applyBorder="1"/>
    <xf numFmtId="0" fontId="20" fillId="0" borderId="0" xfId="0" applyFont="1"/>
    <xf numFmtId="168" fontId="10" fillId="0" borderId="0" xfId="0" applyNumberFormat="1" applyFont="1"/>
  </cellXfs>
  <cellStyles count="69">
    <cellStyle name="Excel Built-in Currency" xfId="1" xr:uid="{00000000-0005-0000-0000-000000000000}"/>
    <cellStyle name="Excel Built-in Normal" xfId="2" xr:uid="{00000000-0005-0000-0000-000001000000}"/>
    <cellStyle name="Heading" xfId="3" xr:uid="{00000000-0005-0000-0000-000002000000}"/>
    <cellStyle name="Heading1" xfId="4" xr:uid="{00000000-0005-0000-0000-000003000000}"/>
    <cellStyle name="Hyperlänk" xfId="68" builtinId="8"/>
    <cellStyle name="Normal" xfId="0" builtinId="0" customBuiltin="1"/>
    <cellStyle name="Normal 10" xfId="25" xr:uid="{00000000-0005-0000-0000-000006000000}"/>
    <cellStyle name="Normal 10 2" xfId="55" xr:uid="{00000000-0005-0000-0000-000007000000}"/>
    <cellStyle name="Normal 11" xfId="41" xr:uid="{00000000-0005-0000-0000-000008000000}"/>
    <cellStyle name="Normal 12" xfId="40" xr:uid="{00000000-0005-0000-0000-000009000000}"/>
    <cellStyle name="Normal 2" xfId="9" xr:uid="{00000000-0005-0000-0000-00000A000000}"/>
    <cellStyle name="Normal 3" xfId="8" xr:uid="{00000000-0005-0000-0000-00000B000000}"/>
    <cellStyle name="Normal 3 2" xfId="14" xr:uid="{00000000-0005-0000-0000-00000C000000}"/>
    <cellStyle name="Normal 3 2 2" xfId="22" xr:uid="{00000000-0005-0000-0000-00000D000000}"/>
    <cellStyle name="Normal 3 2 2 2" xfId="36" xr:uid="{00000000-0005-0000-0000-00000E000000}"/>
    <cellStyle name="Normal 3 2 2 2 2" xfId="64" xr:uid="{00000000-0005-0000-0000-00000F000000}"/>
    <cellStyle name="Normal 3 2 2 3" xfId="51" xr:uid="{00000000-0005-0000-0000-000010000000}"/>
    <cellStyle name="Normal 3 2 3" xfId="30" xr:uid="{00000000-0005-0000-0000-000011000000}"/>
    <cellStyle name="Normal 3 2 3 2" xfId="58" xr:uid="{00000000-0005-0000-0000-000012000000}"/>
    <cellStyle name="Normal 3 2 4" xfId="45" xr:uid="{00000000-0005-0000-0000-000013000000}"/>
    <cellStyle name="Normal 3 3" xfId="20" xr:uid="{00000000-0005-0000-0000-000014000000}"/>
    <cellStyle name="Normal 3 3 2" xfId="34" xr:uid="{00000000-0005-0000-0000-000015000000}"/>
    <cellStyle name="Normal 3 3 2 2" xfId="62" xr:uid="{00000000-0005-0000-0000-000016000000}"/>
    <cellStyle name="Normal 3 3 3" xfId="49" xr:uid="{00000000-0005-0000-0000-000017000000}"/>
    <cellStyle name="Normal 3 4" xfId="28" xr:uid="{00000000-0005-0000-0000-000018000000}"/>
    <cellStyle name="Normal 3 4 2" xfId="56" xr:uid="{00000000-0005-0000-0000-000019000000}"/>
    <cellStyle name="Normal 3 5" xfId="43" xr:uid="{00000000-0005-0000-0000-00001A000000}"/>
    <cellStyle name="Normal 4" xfId="12" xr:uid="{00000000-0005-0000-0000-00001B000000}"/>
    <cellStyle name="Normal 5" xfId="11" xr:uid="{00000000-0005-0000-0000-00001C000000}"/>
    <cellStyle name="Normal 5 2" xfId="21" xr:uid="{00000000-0005-0000-0000-00001D000000}"/>
    <cellStyle name="Normal 5 2 2" xfId="35" xr:uid="{00000000-0005-0000-0000-00001E000000}"/>
    <cellStyle name="Normal 5 2 2 2" xfId="63" xr:uid="{00000000-0005-0000-0000-00001F000000}"/>
    <cellStyle name="Normal 5 2 3" xfId="50" xr:uid="{00000000-0005-0000-0000-000020000000}"/>
    <cellStyle name="Normal 5 3" xfId="29" xr:uid="{00000000-0005-0000-0000-000021000000}"/>
    <cellStyle name="Normal 5 3 2" xfId="57" xr:uid="{00000000-0005-0000-0000-000022000000}"/>
    <cellStyle name="Normal 5 4" xfId="44" xr:uid="{00000000-0005-0000-0000-000023000000}"/>
    <cellStyle name="Normal 6" xfId="15" xr:uid="{00000000-0005-0000-0000-000024000000}"/>
    <cellStyle name="Normal 6 2" xfId="23" xr:uid="{00000000-0005-0000-0000-000025000000}"/>
    <cellStyle name="Normal 6 2 2" xfId="37" xr:uid="{00000000-0005-0000-0000-000026000000}"/>
    <cellStyle name="Normal 6 2 2 2" xfId="65" xr:uid="{00000000-0005-0000-0000-000027000000}"/>
    <cellStyle name="Normal 6 2 3" xfId="52" xr:uid="{00000000-0005-0000-0000-000028000000}"/>
    <cellStyle name="Normal 6 3" xfId="31" xr:uid="{00000000-0005-0000-0000-000029000000}"/>
    <cellStyle name="Normal 6 3 2" xfId="59" xr:uid="{00000000-0005-0000-0000-00002A000000}"/>
    <cellStyle name="Normal 6 4" xfId="46" xr:uid="{00000000-0005-0000-0000-00002B000000}"/>
    <cellStyle name="Normal 7" xfId="18" xr:uid="{00000000-0005-0000-0000-00002C000000}"/>
    <cellStyle name="Normal 8" xfId="17" xr:uid="{00000000-0005-0000-0000-00002D000000}"/>
    <cellStyle name="Normal 8 2" xfId="33" xr:uid="{00000000-0005-0000-0000-00002E000000}"/>
    <cellStyle name="Normal 8 2 2" xfId="61" xr:uid="{00000000-0005-0000-0000-00002F000000}"/>
    <cellStyle name="Normal 8 3" xfId="48" xr:uid="{00000000-0005-0000-0000-000030000000}"/>
    <cellStyle name="Normal 9" xfId="26" xr:uid="{00000000-0005-0000-0000-000031000000}"/>
    <cellStyle name="Procent" xfId="67" builtinId="5"/>
    <cellStyle name="Procent 2" xfId="39" xr:uid="{00000000-0005-0000-0000-000033000000}"/>
    <cellStyle name="Procent 3" xfId="54" xr:uid="{00000000-0005-0000-0000-000034000000}"/>
    <cellStyle name="Result" xfId="5" xr:uid="{00000000-0005-0000-0000-000035000000}"/>
    <cellStyle name="Result2" xfId="6" xr:uid="{00000000-0005-0000-0000-000036000000}"/>
    <cellStyle name="Valuta" xfId="7" builtinId="4"/>
    <cellStyle name="Valuta 2" xfId="10" xr:uid="{00000000-0005-0000-0000-000038000000}"/>
    <cellStyle name="Valuta 3" xfId="13" xr:uid="{00000000-0005-0000-0000-000039000000}"/>
    <cellStyle name="Valuta 4" xfId="16" xr:uid="{00000000-0005-0000-0000-00003A000000}"/>
    <cellStyle name="Valuta 4 2" xfId="24" xr:uid="{00000000-0005-0000-0000-00003B000000}"/>
    <cellStyle name="Valuta 4 2 2" xfId="38" xr:uid="{00000000-0005-0000-0000-00003C000000}"/>
    <cellStyle name="Valuta 4 2 2 2" xfId="66" xr:uid="{00000000-0005-0000-0000-00003D000000}"/>
    <cellStyle name="Valuta 4 2 3" xfId="53" xr:uid="{00000000-0005-0000-0000-00003E000000}"/>
    <cellStyle name="Valuta 4 3" xfId="32" xr:uid="{00000000-0005-0000-0000-00003F000000}"/>
    <cellStyle name="Valuta 4 3 2" xfId="60" xr:uid="{00000000-0005-0000-0000-000040000000}"/>
    <cellStyle name="Valuta 4 4" xfId="47" xr:uid="{00000000-0005-0000-0000-000041000000}"/>
    <cellStyle name="Valuta 5" xfId="19" xr:uid="{00000000-0005-0000-0000-000042000000}"/>
    <cellStyle name="Valuta 6" xfId="27" xr:uid="{00000000-0005-0000-0000-000043000000}"/>
    <cellStyle name="Valuta 7" xfId="42" xr:uid="{00000000-0005-0000-0000-00004400000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riksbank.se/sv/Rantor-och-valutakurser/Sok-rantor-och-valutakurser/?g130-SEKEURPMI=on"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R74"/>
  <sheetViews>
    <sheetView zoomScale="90" zoomScaleNormal="90" workbookViewId="0">
      <pane ySplit="3" topLeftCell="A4" activePane="bottomLeft" state="frozen"/>
      <selection pane="bottomLeft"/>
    </sheetView>
  </sheetViews>
  <sheetFormatPr defaultColWidth="9" defaultRowHeight="14.25"/>
  <cols>
    <col min="1" max="1" width="7.625" style="54" customWidth="1"/>
    <col min="2" max="2" width="22.625" style="60" customWidth="1"/>
    <col min="3" max="3" width="12" style="54" customWidth="1"/>
    <col min="4" max="4" width="9.25" style="54" customWidth="1"/>
    <col min="5" max="5" width="12.375" style="54" customWidth="1"/>
    <col min="6" max="6" width="10.625" style="54" customWidth="1"/>
    <col min="7" max="7" width="8.125" style="54" bestFit="1" customWidth="1"/>
    <col min="8" max="8" width="14.5" style="54" customWidth="1"/>
    <col min="9" max="9" width="12.125" style="54" customWidth="1"/>
    <col min="10" max="10" width="26.25" style="54" customWidth="1"/>
    <col min="11" max="15" width="9" style="54"/>
    <col min="16" max="16" width="14.25" style="54" bestFit="1" customWidth="1"/>
    <col min="17" max="17" width="15.5" style="54" customWidth="1"/>
    <col min="18" max="18" width="9.875" style="54" bestFit="1" customWidth="1"/>
    <col min="19" max="16384" width="9" style="54"/>
  </cols>
  <sheetData>
    <row r="1" spans="1:18" ht="89.45" customHeight="1" thickBot="1">
      <c r="A1" s="70" t="s">
        <v>0</v>
      </c>
      <c r="B1" s="94"/>
      <c r="C1" s="95"/>
      <c r="D1" s="96" t="s">
        <v>1</v>
      </c>
      <c r="E1" s="97"/>
      <c r="F1" s="97"/>
      <c r="G1" s="97"/>
      <c r="H1" s="97"/>
      <c r="I1" s="97"/>
      <c r="J1" s="97"/>
      <c r="K1" s="97"/>
      <c r="L1" s="97"/>
      <c r="M1" s="97"/>
      <c r="N1" s="97"/>
      <c r="O1" s="97"/>
      <c r="P1" s="97"/>
      <c r="Q1" s="97"/>
      <c r="R1" s="98"/>
    </row>
    <row r="2" spans="1:18" ht="63.6" customHeight="1" thickBot="1">
      <c r="A2" s="99"/>
      <c r="B2" s="100" t="s">
        <v>2</v>
      </c>
      <c r="C2" s="101"/>
      <c r="D2" s="101"/>
      <c r="E2" s="101"/>
      <c r="F2" s="101"/>
      <c r="G2" s="101"/>
      <c r="H2" s="101"/>
      <c r="I2" s="101"/>
      <c r="J2" s="101"/>
      <c r="K2" s="101"/>
      <c r="L2" s="101"/>
      <c r="M2" s="101"/>
      <c r="N2" s="101"/>
      <c r="O2" s="101"/>
      <c r="P2" s="101"/>
      <c r="Q2" s="102"/>
      <c r="R2" s="103"/>
    </row>
    <row r="3" spans="1:18" s="59" customFormat="1" ht="118.5" customHeight="1">
      <c r="A3" s="55" t="s">
        <v>3</v>
      </c>
      <c r="B3" s="56" t="s">
        <v>4</v>
      </c>
      <c r="C3" s="57" t="s">
        <v>5</v>
      </c>
      <c r="D3" s="57" t="s">
        <v>6</v>
      </c>
      <c r="E3" s="57" t="s">
        <v>7</v>
      </c>
      <c r="F3" s="57" t="s">
        <v>8</v>
      </c>
      <c r="G3" s="57" t="s">
        <v>9</v>
      </c>
      <c r="H3" s="57" t="s">
        <v>10</v>
      </c>
      <c r="I3" s="57" t="s">
        <v>11</v>
      </c>
      <c r="J3" s="57" t="s">
        <v>12</v>
      </c>
      <c r="K3" s="57" t="s">
        <v>13</v>
      </c>
      <c r="L3" s="57" t="s">
        <v>14</v>
      </c>
      <c r="M3" s="57" t="s">
        <v>15</v>
      </c>
      <c r="N3" s="57" t="s">
        <v>16</v>
      </c>
      <c r="O3" s="57" t="s">
        <v>17</v>
      </c>
      <c r="P3" s="57" t="s">
        <v>18</v>
      </c>
      <c r="Q3" s="56" t="s">
        <v>19</v>
      </c>
      <c r="R3" s="58" t="s">
        <v>20</v>
      </c>
    </row>
    <row r="4" spans="1:18" ht="15">
      <c r="A4" s="104"/>
      <c r="B4" s="105" t="e">
        <f>VLOOKUP(D4,Formler!$A:$D,2,FALSE)</f>
        <v>#N/A</v>
      </c>
      <c r="C4" s="106" t="e">
        <f>VLOOKUP(D4,Formler!$A:$D,3,FALSE)</f>
        <v>#N/A</v>
      </c>
      <c r="D4" s="107"/>
      <c r="E4" s="106" t="e">
        <f>VLOOKUP(D4,Formler!$Q:$S,3,FALSE)</f>
        <v>#N/A</v>
      </c>
      <c r="F4" s="107"/>
      <c r="G4" s="108">
        <f>(F4*F4)/(4*PI())</f>
        <v>0</v>
      </c>
      <c r="H4" s="109" t="e">
        <f>G4*E4</f>
        <v>#N/A</v>
      </c>
      <c r="I4" s="107"/>
      <c r="J4" s="110">
        <f>IF(I4=1,IF(70*G4+IF(I4=1,20000,(IF(I4=2,10000,0)))&gt;=85000,85000,70*G4+IF(I4=1,20000,(IF(I4=2,10000,0)))),IF(70*G4+IF(I4=1,20000,(IF(I4=2,10000,0)))&gt;=75000,75000,70*G4+IF(I4=1,20000,(IF(I4=2,10000,0)))))</f>
        <v>0</v>
      </c>
      <c r="K4" s="107">
        <v>4</v>
      </c>
      <c r="L4" s="107">
        <v>4</v>
      </c>
      <c r="M4" s="107">
        <v>4</v>
      </c>
      <c r="N4" s="107">
        <v>4</v>
      </c>
      <c r="O4" s="111">
        <f>(SUM(K4:N4)/16)</f>
        <v>1</v>
      </c>
      <c r="P4" s="112" t="e">
        <f>H4*O4+J4</f>
        <v>#N/A</v>
      </c>
      <c r="Q4" s="113"/>
      <c r="R4" s="114" t="e">
        <f>P4*Q4</f>
        <v>#N/A</v>
      </c>
    </row>
    <row r="5" spans="1:18" ht="15">
      <c r="A5" s="104"/>
      <c r="B5" s="105" t="e">
        <f>VLOOKUP(D5,Formler!$A:$D,2,FALSE)</f>
        <v>#N/A</v>
      </c>
      <c r="C5" s="106" t="e">
        <f>VLOOKUP(D5,Formler!$A:$D,3,FALSE)</f>
        <v>#N/A</v>
      </c>
      <c r="D5" s="107"/>
      <c r="E5" s="106" t="e">
        <f>VLOOKUP(D5,Formler!$Q:$S,3,FALSE)</f>
        <v>#N/A</v>
      </c>
      <c r="F5" s="107"/>
      <c r="G5" s="108">
        <f t="shared" ref="G5:G68" si="0">(F5*F5)/(4*PI())</f>
        <v>0</v>
      </c>
      <c r="H5" s="109" t="e">
        <f t="shared" ref="H5:H23" si="1">G5*E5</f>
        <v>#N/A</v>
      </c>
      <c r="I5" s="107"/>
      <c r="J5" s="110">
        <f t="shared" ref="J5:J68" si="2">IF(I5=1,IF(70*G5+IF(I5=1,20000,(IF(I5=2,10000,0)))&gt;=85000,85000,70*G5+IF(I5=1,20000,(IF(I5=2,10000,0)))),IF(70*G5+IF(I5=1,20000,(IF(I5=2,10000,0)))&gt;=75000,75000,70*G5+IF(I5=1,20000,(IF(I5=2,10000,0)))))</f>
        <v>0</v>
      </c>
      <c r="K5" s="107">
        <v>4</v>
      </c>
      <c r="L5" s="107">
        <v>4</v>
      </c>
      <c r="M5" s="107">
        <v>4</v>
      </c>
      <c r="N5" s="107">
        <v>4</v>
      </c>
      <c r="O5" s="111">
        <f t="shared" ref="O5:O31" si="3">(SUM(K5:N5)/16)</f>
        <v>1</v>
      </c>
      <c r="P5" s="112" t="e">
        <f t="shared" ref="P5:P68" si="4">H5*O5+J5</f>
        <v>#N/A</v>
      </c>
      <c r="Q5" s="113"/>
      <c r="R5" s="114" t="e">
        <f>P5*Q5</f>
        <v>#N/A</v>
      </c>
    </row>
    <row r="6" spans="1:18" ht="15">
      <c r="A6" s="104"/>
      <c r="B6" s="105" t="e">
        <f>VLOOKUP(D6,Formler!$A:$D,2,FALSE)</f>
        <v>#N/A</v>
      </c>
      <c r="C6" s="106" t="e">
        <f>VLOOKUP(D6,Formler!$A:$D,3,FALSE)</f>
        <v>#N/A</v>
      </c>
      <c r="D6" s="107"/>
      <c r="E6" s="106" t="e">
        <f>VLOOKUP(D6,Formler!$Q:$S,3,FALSE)</f>
        <v>#N/A</v>
      </c>
      <c r="F6" s="107"/>
      <c r="G6" s="108">
        <f t="shared" si="0"/>
        <v>0</v>
      </c>
      <c r="H6" s="109" t="e">
        <f t="shared" si="1"/>
        <v>#N/A</v>
      </c>
      <c r="I6" s="107"/>
      <c r="J6" s="110">
        <f t="shared" si="2"/>
        <v>0</v>
      </c>
      <c r="K6" s="107">
        <v>4</v>
      </c>
      <c r="L6" s="107">
        <v>4</v>
      </c>
      <c r="M6" s="107">
        <v>4</v>
      </c>
      <c r="N6" s="107">
        <v>4</v>
      </c>
      <c r="O6" s="111">
        <f t="shared" si="3"/>
        <v>1</v>
      </c>
      <c r="P6" s="112" t="e">
        <f t="shared" si="4"/>
        <v>#N/A</v>
      </c>
      <c r="Q6" s="113"/>
      <c r="R6" s="114" t="e">
        <f t="shared" ref="R6:R69" si="5">P6*Q6</f>
        <v>#N/A</v>
      </c>
    </row>
    <row r="7" spans="1:18" ht="15">
      <c r="A7" s="104"/>
      <c r="B7" s="105" t="e">
        <f>VLOOKUP(D7,Formler!$A:$D,2,FALSE)</f>
        <v>#N/A</v>
      </c>
      <c r="C7" s="106" t="e">
        <f>VLOOKUP(D7,Formler!$A:$D,3,FALSE)</f>
        <v>#N/A</v>
      </c>
      <c r="D7" s="107"/>
      <c r="E7" s="106" t="e">
        <f>VLOOKUP(D7,Formler!$Q:$S,3,FALSE)</f>
        <v>#N/A</v>
      </c>
      <c r="F7" s="107"/>
      <c r="G7" s="108">
        <f t="shared" si="0"/>
        <v>0</v>
      </c>
      <c r="H7" s="109" t="e">
        <f t="shared" si="1"/>
        <v>#N/A</v>
      </c>
      <c r="I7" s="107"/>
      <c r="J7" s="110">
        <f t="shared" si="2"/>
        <v>0</v>
      </c>
      <c r="K7" s="107">
        <v>4</v>
      </c>
      <c r="L7" s="107">
        <v>4</v>
      </c>
      <c r="M7" s="107">
        <v>4</v>
      </c>
      <c r="N7" s="107">
        <v>4</v>
      </c>
      <c r="O7" s="111">
        <f t="shared" si="3"/>
        <v>1</v>
      </c>
      <c r="P7" s="112" t="e">
        <f t="shared" si="4"/>
        <v>#N/A</v>
      </c>
      <c r="Q7" s="113"/>
      <c r="R7" s="114" t="e">
        <f t="shared" si="5"/>
        <v>#N/A</v>
      </c>
    </row>
    <row r="8" spans="1:18" ht="15">
      <c r="A8" s="104"/>
      <c r="B8" s="105" t="e">
        <f>VLOOKUP(D8,Formler!$A:$D,2,FALSE)</f>
        <v>#N/A</v>
      </c>
      <c r="C8" s="106" t="e">
        <f>VLOOKUP(D8,Formler!$A:$D,3,FALSE)</f>
        <v>#N/A</v>
      </c>
      <c r="D8" s="107"/>
      <c r="E8" s="106" t="e">
        <f>VLOOKUP(D8,Formler!$Q:$S,3,FALSE)</f>
        <v>#N/A</v>
      </c>
      <c r="F8" s="107"/>
      <c r="G8" s="108">
        <f t="shared" si="0"/>
        <v>0</v>
      </c>
      <c r="H8" s="109" t="e">
        <f t="shared" si="1"/>
        <v>#N/A</v>
      </c>
      <c r="I8" s="107"/>
      <c r="J8" s="110">
        <f t="shared" si="2"/>
        <v>0</v>
      </c>
      <c r="K8" s="107">
        <v>4</v>
      </c>
      <c r="L8" s="107">
        <v>4</v>
      </c>
      <c r="M8" s="107">
        <v>4</v>
      </c>
      <c r="N8" s="107">
        <v>4</v>
      </c>
      <c r="O8" s="111">
        <f t="shared" si="3"/>
        <v>1</v>
      </c>
      <c r="P8" s="112" t="e">
        <f t="shared" si="4"/>
        <v>#N/A</v>
      </c>
      <c r="Q8" s="113"/>
      <c r="R8" s="114" t="e">
        <f t="shared" si="5"/>
        <v>#N/A</v>
      </c>
    </row>
    <row r="9" spans="1:18" ht="15">
      <c r="A9" s="104"/>
      <c r="B9" s="105" t="e">
        <f>VLOOKUP(D9,Formler!$A:$D,2,FALSE)</f>
        <v>#N/A</v>
      </c>
      <c r="C9" s="106" t="e">
        <f>VLOOKUP(D9,Formler!$A:$D,3,FALSE)</f>
        <v>#N/A</v>
      </c>
      <c r="D9" s="107"/>
      <c r="E9" s="106" t="e">
        <f>VLOOKUP(D9,Formler!$Q:$S,3,FALSE)</f>
        <v>#N/A</v>
      </c>
      <c r="F9" s="107"/>
      <c r="G9" s="108">
        <f t="shared" si="0"/>
        <v>0</v>
      </c>
      <c r="H9" s="109" t="e">
        <f t="shared" si="1"/>
        <v>#N/A</v>
      </c>
      <c r="I9" s="107"/>
      <c r="J9" s="110">
        <f t="shared" si="2"/>
        <v>0</v>
      </c>
      <c r="K9" s="107">
        <v>4</v>
      </c>
      <c r="L9" s="107">
        <v>4</v>
      </c>
      <c r="M9" s="107">
        <v>4</v>
      </c>
      <c r="N9" s="107">
        <v>4</v>
      </c>
      <c r="O9" s="111">
        <f t="shared" si="3"/>
        <v>1</v>
      </c>
      <c r="P9" s="112" t="e">
        <f t="shared" si="4"/>
        <v>#N/A</v>
      </c>
      <c r="Q9" s="113"/>
      <c r="R9" s="114" t="e">
        <f t="shared" si="5"/>
        <v>#N/A</v>
      </c>
    </row>
    <row r="10" spans="1:18" ht="15">
      <c r="A10" s="104"/>
      <c r="B10" s="105" t="e">
        <f>VLOOKUP(D10,Formler!$A:$D,2,FALSE)</f>
        <v>#N/A</v>
      </c>
      <c r="C10" s="106" t="e">
        <f>VLOOKUP(D10,Formler!$A:$D,3,FALSE)</f>
        <v>#N/A</v>
      </c>
      <c r="D10" s="107"/>
      <c r="E10" s="106" t="e">
        <f>VLOOKUP(D10,Formler!$Q:$S,3,FALSE)</f>
        <v>#N/A</v>
      </c>
      <c r="F10" s="107"/>
      <c r="G10" s="108">
        <f t="shared" si="0"/>
        <v>0</v>
      </c>
      <c r="H10" s="109" t="e">
        <f t="shared" si="1"/>
        <v>#N/A</v>
      </c>
      <c r="I10" s="107"/>
      <c r="J10" s="110">
        <f t="shared" si="2"/>
        <v>0</v>
      </c>
      <c r="K10" s="107">
        <v>4</v>
      </c>
      <c r="L10" s="107">
        <v>4</v>
      </c>
      <c r="M10" s="107">
        <v>4</v>
      </c>
      <c r="N10" s="107">
        <v>4</v>
      </c>
      <c r="O10" s="111">
        <f t="shared" si="3"/>
        <v>1</v>
      </c>
      <c r="P10" s="112" t="e">
        <f t="shared" si="4"/>
        <v>#N/A</v>
      </c>
      <c r="Q10" s="113"/>
      <c r="R10" s="114" t="e">
        <f t="shared" si="5"/>
        <v>#N/A</v>
      </c>
    </row>
    <row r="11" spans="1:18" ht="15">
      <c r="A11" s="104"/>
      <c r="B11" s="105" t="e">
        <f>VLOOKUP(D11,Formler!$A:$D,2,FALSE)</f>
        <v>#N/A</v>
      </c>
      <c r="C11" s="106" t="e">
        <f>VLOOKUP(D11,Formler!$A:$D,3,FALSE)</f>
        <v>#N/A</v>
      </c>
      <c r="D11" s="107"/>
      <c r="E11" s="106" t="e">
        <f>VLOOKUP(D11,Formler!$Q:$S,3,FALSE)</f>
        <v>#N/A</v>
      </c>
      <c r="F11" s="107"/>
      <c r="G11" s="108">
        <f t="shared" si="0"/>
        <v>0</v>
      </c>
      <c r="H11" s="109" t="e">
        <f t="shared" si="1"/>
        <v>#N/A</v>
      </c>
      <c r="I11" s="107"/>
      <c r="J11" s="110">
        <f t="shared" si="2"/>
        <v>0</v>
      </c>
      <c r="K11" s="107">
        <v>4</v>
      </c>
      <c r="L11" s="107">
        <v>4</v>
      </c>
      <c r="M11" s="107">
        <v>4</v>
      </c>
      <c r="N11" s="107">
        <v>4</v>
      </c>
      <c r="O11" s="111">
        <f t="shared" si="3"/>
        <v>1</v>
      </c>
      <c r="P11" s="112" t="e">
        <f t="shared" si="4"/>
        <v>#N/A</v>
      </c>
      <c r="Q11" s="113"/>
      <c r="R11" s="114" t="e">
        <f t="shared" si="5"/>
        <v>#N/A</v>
      </c>
    </row>
    <row r="12" spans="1:18" ht="15">
      <c r="A12" s="104"/>
      <c r="B12" s="105" t="e">
        <f>VLOOKUP(D12,Formler!$A:$D,2,FALSE)</f>
        <v>#N/A</v>
      </c>
      <c r="C12" s="106" t="e">
        <f>VLOOKUP(D12,Formler!$A:$D,3,FALSE)</f>
        <v>#N/A</v>
      </c>
      <c r="D12" s="107"/>
      <c r="E12" s="106" t="e">
        <f>VLOOKUP(D12,Formler!$Q:$S,3,FALSE)</f>
        <v>#N/A</v>
      </c>
      <c r="F12" s="107"/>
      <c r="G12" s="108">
        <f t="shared" si="0"/>
        <v>0</v>
      </c>
      <c r="H12" s="109" t="e">
        <f t="shared" si="1"/>
        <v>#N/A</v>
      </c>
      <c r="I12" s="107"/>
      <c r="J12" s="110">
        <f t="shared" si="2"/>
        <v>0</v>
      </c>
      <c r="K12" s="107">
        <v>4</v>
      </c>
      <c r="L12" s="107">
        <v>4</v>
      </c>
      <c r="M12" s="107">
        <v>4</v>
      </c>
      <c r="N12" s="107">
        <v>4</v>
      </c>
      <c r="O12" s="111">
        <f t="shared" si="3"/>
        <v>1</v>
      </c>
      <c r="P12" s="112" t="e">
        <f t="shared" si="4"/>
        <v>#N/A</v>
      </c>
      <c r="Q12" s="113"/>
      <c r="R12" s="114" t="e">
        <f t="shared" si="5"/>
        <v>#N/A</v>
      </c>
    </row>
    <row r="13" spans="1:18" ht="15">
      <c r="A13" s="104"/>
      <c r="B13" s="105" t="e">
        <f>VLOOKUP(D13,Formler!$A:$D,2,FALSE)</f>
        <v>#N/A</v>
      </c>
      <c r="C13" s="106" t="e">
        <f>VLOOKUP(D13,Formler!$A:$D,3,FALSE)</f>
        <v>#N/A</v>
      </c>
      <c r="D13" s="107"/>
      <c r="E13" s="106" t="e">
        <f>VLOOKUP(D13,Formler!$Q:$S,3,FALSE)</f>
        <v>#N/A</v>
      </c>
      <c r="F13" s="107"/>
      <c r="G13" s="108">
        <f t="shared" si="0"/>
        <v>0</v>
      </c>
      <c r="H13" s="109" t="e">
        <f t="shared" si="1"/>
        <v>#N/A</v>
      </c>
      <c r="I13" s="107"/>
      <c r="J13" s="110">
        <f t="shared" si="2"/>
        <v>0</v>
      </c>
      <c r="K13" s="107">
        <v>4</v>
      </c>
      <c r="L13" s="107">
        <v>4</v>
      </c>
      <c r="M13" s="107">
        <v>4</v>
      </c>
      <c r="N13" s="107">
        <v>4</v>
      </c>
      <c r="O13" s="111">
        <f t="shared" si="3"/>
        <v>1</v>
      </c>
      <c r="P13" s="112" t="e">
        <f t="shared" si="4"/>
        <v>#N/A</v>
      </c>
      <c r="Q13" s="113"/>
      <c r="R13" s="114" t="e">
        <f t="shared" si="5"/>
        <v>#N/A</v>
      </c>
    </row>
    <row r="14" spans="1:18" ht="15">
      <c r="A14" s="104"/>
      <c r="B14" s="105" t="e">
        <f>VLOOKUP(D14,Formler!$A:$D,2,FALSE)</f>
        <v>#N/A</v>
      </c>
      <c r="C14" s="106" t="e">
        <f>VLOOKUP(D14,Formler!$A:$D,3,FALSE)</f>
        <v>#N/A</v>
      </c>
      <c r="D14" s="107"/>
      <c r="E14" s="106" t="e">
        <f>VLOOKUP(D14,Formler!$Q:$S,3,FALSE)</f>
        <v>#N/A</v>
      </c>
      <c r="F14" s="107"/>
      <c r="G14" s="108">
        <f t="shared" si="0"/>
        <v>0</v>
      </c>
      <c r="H14" s="109" t="e">
        <f t="shared" si="1"/>
        <v>#N/A</v>
      </c>
      <c r="I14" s="107"/>
      <c r="J14" s="110">
        <f t="shared" si="2"/>
        <v>0</v>
      </c>
      <c r="K14" s="107">
        <v>4</v>
      </c>
      <c r="L14" s="107">
        <v>4</v>
      </c>
      <c r="M14" s="107">
        <v>4</v>
      </c>
      <c r="N14" s="107">
        <v>4</v>
      </c>
      <c r="O14" s="111">
        <f t="shared" si="3"/>
        <v>1</v>
      </c>
      <c r="P14" s="112" t="e">
        <f t="shared" si="4"/>
        <v>#N/A</v>
      </c>
      <c r="Q14" s="113"/>
      <c r="R14" s="114" t="e">
        <f t="shared" si="5"/>
        <v>#N/A</v>
      </c>
    </row>
    <row r="15" spans="1:18" ht="15">
      <c r="A15" s="104"/>
      <c r="B15" s="105" t="e">
        <f>VLOOKUP(D15,Formler!$A:$D,2,FALSE)</f>
        <v>#N/A</v>
      </c>
      <c r="C15" s="106" t="e">
        <f>VLOOKUP(D15,Formler!$A:$D,3,FALSE)</f>
        <v>#N/A</v>
      </c>
      <c r="D15" s="107"/>
      <c r="E15" s="106" t="e">
        <f>VLOOKUP(D15,Formler!$Q:$S,3,FALSE)</f>
        <v>#N/A</v>
      </c>
      <c r="F15" s="107"/>
      <c r="G15" s="108">
        <f t="shared" si="0"/>
        <v>0</v>
      </c>
      <c r="H15" s="109" t="e">
        <f t="shared" si="1"/>
        <v>#N/A</v>
      </c>
      <c r="I15" s="107"/>
      <c r="J15" s="110">
        <f t="shared" si="2"/>
        <v>0</v>
      </c>
      <c r="K15" s="107">
        <v>4</v>
      </c>
      <c r="L15" s="107">
        <v>4</v>
      </c>
      <c r="M15" s="107">
        <v>4</v>
      </c>
      <c r="N15" s="107">
        <v>4</v>
      </c>
      <c r="O15" s="111">
        <f t="shared" si="3"/>
        <v>1</v>
      </c>
      <c r="P15" s="112" t="e">
        <f t="shared" si="4"/>
        <v>#N/A</v>
      </c>
      <c r="Q15" s="113"/>
      <c r="R15" s="114" t="e">
        <f t="shared" si="5"/>
        <v>#N/A</v>
      </c>
    </row>
    <row r="16" spans="1:18" ht="15">
      <c r="A16" s="104"/>
      <c r="B16" s="105" t="e">
        <f>VLOOKUP(D16,Formler!$A:$D,2,FALSE)</f>
        <v>#N/A</v>
      </c>
      <c r="C16" s="106" t="e">
        <f>VLOOKUP(D16,Formler!$A:$D,3,FALSE)</f>
        <v>#N/A</v>
      </c>
      <c r="D16" s="107"/>
      <c r="E16" s="106" t="e">
        <f>VLOOKUP(D16,Formler!$Q:$S,3,FALSE)</f>
        <v>#N/A</v>
      </c>
      <c r="F16" s="107"/>
      <c r="G16" s="108">
        <f t="shared" si="0"/>
        <v>0</v>
      </c>
      <c r="H16" s="109" t="e">
        <f t="shared" si="1"/>
        <v>#N/A</v>
      </c>
      <c r="I16" s="107"/>
      <c r="J16" s="110">
        <f t="shared" si="2"/>
        <v>0</v>
      </c>
      <c r="K16" s="107">
        <v>4</v>
      </c>
      <c r="L16" s="107">
        <v>4</v>
      </c>
      <c r="M16" s="107">
        <v>4</v>
      </c>
      <c r="N16" s="107">
        <v>4</v>
      </c>
      <c r="O16" s="111">
        <f t="shared" si="3"/>
        <v>1</v>
      </c>
      <c r="P16" s="112" t="e">
        <f t="shared" si="4"/>
        <v>#N/A</v>
      </c>
      <c r="Q16" s="113"/>
      <c r="R16" s="114" t="e">
        <f t="shared" si="5"/>
        <v>#N/A</v>
      </c>
    </row>
    <row r="17" spans="2:18" ht="15">
      <c r="B17" s="105" t="e">
        <f>VLOOKUP(D17,Formler!$A:$D,2,FALSE)</f>
        <v>#N/A</v>
      </c>
      <c r="C17" s="106" t="e">
        <f>VLOOKUP(D17,Formler!$A:$D,3,FALSE)</f>
        <v>#N/A</v>
      </c>
      <c r="D17" s="107"/>
      <c r="E17" s="106" t="e">
        <f>VLOOKUP(D17,Formler!$Q:$S,3,FALSE)</f>
        <v>#N/A</v>
      </c>
      <c r="F17" s="107"/>
      <c r="G17" s="108">
        <f t="shared" si="0"/>
        <v>0</v>
      </c>
      <c r="H17" s="109" t="e">
        <f t="shared" si="1"/>
        <v>#N/A</v>
      </c>
      <c r="I17" s="107"/>
      <c r="J17" s="110">
        <f t="shared" si="2"/>
        <v>0</v>
      </c>
      <c r="K17" s="107">
        <v>4</v>
      </c>
      <c r="L17" s="107">
        <v>4</v>
      </c>
      <c r="M17" s="107">
        <v>4</v>
      </c>
      <c r="N17" s="107">
        <v>4</v>
      </c>
      <c r="O17" s="111">
        <f t="shared" si="3"/>
        <v>1</v>
      </c>
      <c r="P17" s="112" t="e">
        <f t="shared" si="4"/>
        <v>#N/A</v>
      </c>
      <c r="Q17" s="113"/>
      <c r="R17" s="114" t="e">
        <f t="shared" si="5"/>
        <v>#N/A</v>
      </c>
    </row>
    <row r="18" spans="2:18" ht="15">
      <c r="B18" s="105" t="e">
        <f>VLOOKUP(D18,Formler!$A:$D,2,FALSE)</f>
        <v>#N/A</v>
      </c>
      <c r="C18" s="106" t="e">
        <f>VLOOKUP(D18,Formler!$A:$D,3,FALSE)</f>
        <v>#N/A</v>
      </c>
      <c r="D18" s="107"/>
      <c r="E18" s="106" t="e">
        <f>VLOOKUP(D18,Formler!$Q:$S,3,FALSE)</f>
        <v>#N/A</v>
      </c>
      <c r="F18" s="107"/>
      <c r="G18" s="108">
        <f t="shared" si="0"/>
        <v>0</v>
      </c>
      <c r="H18" s="109" t="e">
        <f t="shared" si="1"/>
        <v>#N/A</v>
      </c>
      <c r="I18" s="107"/>
      <c r="J18" s="110">
        <f t="shared" si="2"/>
        <v>0</v>
      </c>
      <c r="K18" s="107">
        <v>4</v>
      </c>
      <c r="L18" s="107">
        <v>4</v>
      </c>
      <c r="M18" s="107">
        <v>4</v>
      </c>
      <c r="N18" s="107">
        <v>4</v>
      </c>
      <c r="O18" s="111">
        <f t="shared" si="3"/>
        <v>1</v>
      </c>
      <c r="P18" s="112" t="e">
        <f t="shared" si="4"/>
        <v>#N/A</v>
      </c>
      <c r="Q18" s="113"/>
      <c r="R18" s="114" t="e">
        <f t="shared" si="5"/>
        <v>#N/A</v>
      </c>
    </row>
    <row r="19" spans="2:18" ht="15">
      <c r="B19" s="105" t="e">
        <f>VLOOKUP(D19,Formler!$A:$D,2,FALSE)</f>
        <v>#N/A</v>
      </c>
      <c r="C19" s="106" t="e">
        <f>VLOOKUP(D19,Formler!$A:$D,3,FALSE)</f>
        <v>#N/A</v>
      </c>
      <c r="D19" s="107"/>
      <c r="E19" s="106" t="e">
        <f>VLOOKUP(D19,Formler!$Q:$S,3,FALSE)</f>
        <v>#N/A</v>
      </c>
      <c r="F19" s="107"/>
      <c r="G19" s="108">
        <f t="shared" si="0"/>
        <v>0</v>
      </c>
      <c r="H19" s="109" t="e">
        <f t="shared" si="1"/>
        <v>#N/A</v>
      </c>
      <c r="I19" s="107"/>
      <c r="J19" s="110">
        <f t="shared" si="2"/>
        <v>0</v>
      </c>
      <c r="K19" s="107">
        <v>4</v>
      </c>
      <c r="L19" s="107">
        <v>4</v>
      </c>
      <c r="M19" s="107">
        <v>4</v>
      </c>
      <c r="N19" s="107">
        <v>4</v>
      </c>
      <c r="O19" s="111">
        <f t="shared" si="3"/>
        <v>1</v>
      </c>
      <c r="P19" s="112" t="e">
        <f t="shared" si="4"/>
        <v>#N/A</v>
      </c>
      <c r="Q19" s="113"/>
      <c r="R19" s="114" t="e">
        <f t="shared" si="5"/>
        <v>#N/A</v>
      </c>
    </row>
    <row r="20" spans="2:18" ht="15">
      <c r="B20" s="105" t="e">
        <f>VLOOKUP(D20,Formler!$A:$D,2,FALSE)</f>
        <v>#N/A</v>
      </c>
      <c r="C20" s="106" t="e">
        <f>VLOOKUP(D20,Formler!$A:$D,3,FALSE)</f>
        <v>#N/A</v>
      </c>
      <c r="D20" s="107"/>
      <c r="E20" s="106" t="e">
        <f>VLOOKUP(D20,Formler!$Q:$S,3,FALSE)</f>
        <v>#N/A</v>
      </c>
      <c r="F20" s="107"/>
      <c r="G20" s="108">
        <f t="shared" si="0"/>
        <v>0</v>
      </c>
      <c r="H20" s="109" t="e">
        <f t="shared" si="1"/>
        <v>#N/A</v>
      </c>
      <c r="I20" s="107"/>
      <c r="J20" s="110">
        <f t="shared" si="2"/>
        <v>0</v>
      </c>
      <c r="K20" s="107">
        <v>4</v>
      </c>
      <c r="L20" s="107">
        <v>4</v>
      </c>
      <c r="M20" s="107">
        <v>4</v>
      </c>
      <c r="N20" s="107">
        <v>4</v>
      </c>
      <c r="O20" s="111">
        <f t="shared" si="3"/>
        <v>1</v>
      </c>
      <c r="P20" s="112" t="e">
        <f t="shared" si="4"/>
        <v>#N/A</v>
      </c>
      <c r="Q20" s="113"/>
      <c r="R20" s="114" t="e">
        <f t="shared" si="5"/>
        <v>#N/A</v>
      </c>
    </row>
    <row r="21" spans="2:18" ht="15">
      <c r="B21" s="105" t="e">
        <f>VLOOKUP(D21,Formler!$A:$D,2,FALSE)</f>
        <v>#N/A</v>
      </c>
      <c r="C21" s="106" t="e">
        <f>VLOOKUP(D21,Formler!$A:$D,3,FALSE)</f>
        <v>#N/A</v>
      </c>
      <c r="D21" s="107"/>
      <c r="E21" s="106" t="e">
        <f>VLOOKUP(D21,Formler!$Q:$S,3,FALSE)</f>
        <v>#N/A</v>
      </c>
      <c r="F21" s="107"/>
      <c r="G21" s="108">
        <f t="shared" si="0"/>
        <v>0</v>
      </c>
      <c r="H21" s="109" t="e">
        <f t="shared" si="1"/>
        <v>#N/A</v>
      </c>
      <c r="I21" s="107"/>
      <c r="J21" s="110">
        <f t="shared" si="2"/>
        <v>0</v>
      </c>
      <c r="K21" s="107">
        <v>4</v>
      </c>
      <c r="L21" s="107">
        <v>4</v>
      </c>
      <c r="M21" s="107">
        <v>4</v>
      </c>
      <c r="N21" s="107">
        <v>4</v>
      </c>
      <c r="O21" s="111">
        <f t="shared" si="3"/>
        <v>1</v>
      </c>
      <c r="P21" s="112" t="e">
        <f t="shared" si="4"/>
        <v>#N/A</v>
      </c>
      <c r="Q21" s="113"/>
      <c r="R21" s="114" t="e">
        <f t="shared" si="5"/>
        <v>#N/A</v>
      </c>
    </row>
    <row r="22" spans="2:18" ht="15">
      <c r="B22" s="105" t="e">
        <f>VLOOKUP(D22,Formler!$A:$D,2,FALSE)</f>
        <v>#N/A</v>
      </c>
      <c r="C22" s="106" t="e">
        <f>VLOOKUP(D22,Formler!$A:$D,3,FALSE)</f>
        <v>#N/A</v>
      </c>
      <c r="D22" s="107"/>
      <c r="E22" s="106" t="e">
        <f>VLOOKUP(D22,Formler!$Q:$S,3,FALSE)</f>
        <v>#N/A</v>
      </c>
      <c r="F22" s="107"/>
      <c r="G22" s="108">
        <f t="shared" si="0"/>
        <v>0</v>
      </c>
      <c r="H22" s="109" t="e">
        <f t="shared" si="1"/>
        <v>#N/A</v>
      </c>
      <c r="I22" s="107"/>
      <c r="J22" s="110">
        <f t="shared" si="2"/>
        <v>0</v>
      </c>
      <c r="K22" s="107">
        <v>4</v>
      </c>
      <c r="L22" s="107">
        <v>4</v>
      </c>
      <c r="M22" s="107">
        <v>4</v>
      </c>
      <c r="N22" s="107">
        <v>4</v>
      </c>
      <c r="O22" s="111">
        <f t="shared" si="3"/>
        <v>1</v>
      </c>
      <c r="P22" s="112" t="e">
        <f t="shared" si="4"/>
        <v>#N/A</v>
      </c>
      <c r="Q22" s="113"/>
      <c r="R22" s="114" t="e">
        <f t="shared" si="5"/>
        <v>#N/A</v>
      </c>
    </row>
    <row r="23" spans="2:18" ht="15">
      <c r="B23" s="105" t="e">
        <f>VLOOKUP(D23,Formler!$A:$D,2,FALSE)</f>
        <v>#N/A</v>
      </c>
      <c r="C23" s="106" t="e">
        <f>VLOOKUP(D23,Formler!$A:$D,3,FALSE)</f>
        <v>#N/A</v>
      </c>
      <c r="D23" s="107"/>
      <c r="E23" s="106" t="e">
        <f>VLOOKUP(D23,Formler!$Q:$S,3,FALSE)</f>
        <v>#N/A</v>
      </c>
      <c r="F23" s="107"/>
      <c r="G23" s="108">
        <f t="shared" si="0"/>
        <v>0</v>
      </c>
      <c r="H23" s="109" t="e">
        <f t="shared" si="1"/>
        <v>#N/A</v>
      </c>
      <c r="I23" s="107"/>
      <c r="J23" s="110">
        <f t="shared" si="2"/>
        <v>0</v>
      </c>
      <c r="K23" s="107">
        <v>4</v>
      </c>
      <c r="L23" s="107">
        <v>4</v>
      </c>
      <c r="M23" s="107">
        <v>4</v>
      </c>
      <c r="N23" s="107">
        <v>4</v>
      </c>
      <c r="O23" s="111">
        <f t="shared" si="3"/>
        <v>1</v>
      </c>
      <c r="P23" s="112" t="e">
        <f t="shared" si="4"/>
        <v>#N/A</v>
      </c>
      <c r="Q23" s="113"/>
      <c r="R23" s="114" t="e">
        <f t="shared" si="5"/>
        <v>#N/A</v>
      </c>
    </row>
    <row r="24" spans="2:18" ht="15">
      <c r="B24" s="105" t="e">
        <f>VLOOKUP(D24,Formler!$A:$D,2,FALSE)</f>
        <v>#N/A</v>
      </c>
      <c r="C24" s="106" t="e">
        <f>VLOOKUP(D24,Formler!$A:$D,3,FALSE)</f>
        <v>#N/A</v>
      </c>
      <c r="D24" s="107"/>
      <c r="E24" s="106" t="e">
        <f>VLOOKUP(D24,Formler!$Q:$S,3,FALSE)</f>
        <v>#N/A</v>
      </c>
      <c r="F24" s="107"/>
      <c r="G24" s="108">
        <f t="shared" si="0"/>
        <v>0</v>
      </c>
      <c r="H24" s="109" t="e">
        <f>G24*E24</f>
        <v>#N/A</v>
      </c>
      <c r="I24" s="107"/>
      <c r="J24" s="110">
        <f t="shared" si="2"/>
        <v>0</v>
      </c>
      <c r="K24" s="107">
        <v>4</v>
      </c>
      <c r="L24" s="107">
        <v>4</v>
      </c>
      <c r="M24" s="107">
        <v>4</v>
      </c>
      <c r="N24" s="107">
        <v>4</v>
      </c>
      <c r="O24" s="111">
        <f t="shared" si="3"/>
        <v>1</v>
      </c>
      <c r="P24" s="112" t="e">
        <f t="shared" si="4"/>
        <v>#N/A</v>
      </c>
      <c r="Q24" s="113"/>
      <c r="R24" s="114" t="e">
        <f t="shared" si="5"/>
        <v>#N/A</v>
      </c>
    </row>
    <row r="25" spans="2:18" ht="15">
      <c r="B25" s="105" t="e">
        <f>VLOOKUP(D25,Formler!$A:$D,2,FALSE)</f>
        <v>#N/A</v>
      </c>
      <c r="C25" s="106" t="e">
        <f>VLOOKUP(D25,Formler!$A:$D,3,FALSE)</f>
        <v>#N/A</v>
      </c>
      <c r="D25" s="107"/>
      <c r="E25" s="106" t="e">
        <f>VLOOKUP(D25,Formler!$Q:$S,3,FALSE)</f>
        <v>#N/A</v>
      </c>
      <c r="F25" s="107"/>
      <c r="G25" s="108">
        <f t="shared" si="0"/>
        <v>0</v>
      </c>
      <c r="H25" s="109" t="e">
        <f t="shared" ref="H25:H31" si="6">G25*E25</f>
        <v>#N/A</v>
      </c>
      <c r="I25" s="107"/>
      <c r="J25" s="110">
        <f t="shared" si="2"/>
        <v>0</v>
      </c>
      <c r="K25" s="107">
        <v>4</v>
      </c>
      <c r="L25" s="107">
        <v>4</v>
      </c>
      <c r="M25" s="107">
        <v>4</v>
      </c>
      <c r="N25" s="107">
        <v>4</v>
      </c>
      <c r="O25" s="111">
        <f t="shared" si="3"/>
        <v>1</v>
      </c>
      <c r="P25" s="112" t="e">
        <f t="shared" si="4"/>
        <v>#N/A</v>
      </c>
      <c r="Q25" s="113"/>
      <c r="R25" s="114" t="e">
        <f t="shared" si="5"/>
        <v>#N/A</v>
      </c>
    </row>
    <row r="26" spans="2:18" ht="15">
      <c r="B26" s="105" t="e">
        <f>VLOOKUP(D26,Formler!$A:$D,2,FALSE)</f>
        <v>#N/A</v>
      </c>
      <c r="C26" s="106" t="e">
        <f>VLOOKUP(D26,Formler!$A:$D,3,FALSE)</f>
        <v>#N/A</v>
      </c>
      <c r="D26" s="107"/>
      <c r="E26" s="106" t="e">
        <f>VLOOKUP(D26,Formler!$Q:$S,3,FALSE)</f>
        <v>#N/A</v>
      </c>
      <c r="F26" s="107"/>
      <c r="G26" s="108">
        <f t="shared" si="0"/>
        <v>0</v>
      </c>
      <c r="H26" s="109" t="e">
        <f t="shared" si="6"/>
        <v>#N/A</v>
      </c>
      <c r="I26" s="107"/>
      <c r="J26" s="110">
        <f t="shared" si="2"/>
        <v>0</v>
      </c>
      <c r="K26" s="107">
        <v>4</v>
      </c>
      <c r="L26" s="107">
        <v>4</v>
      </c>
      <c r="M26" s="107">
        <v>4</v>
      </c>
      <c r="N26" s="107">
        <v>4</v>
      </c>
      <c r="O26" s="111">
        <f t="shared" si="3"/>
        <v>1</v>
      </c>
      <c r="P26" s="112" t="e">
        <f t="shared" si="4"/>
        <v>#N/A</v>
      </c>
      <c r="Q26" s="113"/>
      <c r="R26" s="114" t="e">
        <f t="shared" si="5"/>
        <v>#N/A</v>
      </c>
    </row>
    <row r="27" spans="2:18" ht="15">
      <c r="B27" s="105" t="e">
        <f>VLOOKUP(D27,Formler!$A:$D,2,FALSE)</f>
        <v>#N/A</v>
      </c>
      <c r="C27" s="106" t="e">
        <f>VLOOKUP(D27,Formler!$A:$D,3,FALSE)</f>
        <v>#N/A</v>
      </c>
      <c r="D27" s="107"/>
      <c r="E27" s="106" t="e">
        <f>VLOOKUP(D27,Formler!$Q:$S,3,FALSE)</f>
        <v>#N/A</v>
      </c>
      <c r="F27" s="107"/>
      <c r="G27" s="108">
        <f t="shared" si="0"/>
        <v>0</v>
      </c>
      <c r="H27" s="109" t="e">
        <f t="shared" si="6"/>
        <v>#N/A</v>
      </c>
      <c r="I27" s="107"/>
      <c r="J27" s="110">
        <f t="shared" si="2"/>
        <v>0</v>
      </c>
      <c r="K27" s="107">
        <v>4</v>
      </c>
      <c r="L27" s="107">
        <v>4</v>
      </c>
      <c r="M27" s="107">
        <v>4</v>
      </c>
      <c r="N27" s="107">
        <v>4</v>
      </c>
      <c r="O27" s="111">
        <f t="shared" si="3"/>
        <v>1</v>
      </c>
      <c r="P27" s="112" t="e">
        <f t="shared" si="4"/>
        <v>#N/A</v>
      </c>
      <c r="Q27" s="113"/>
      <c r="R27" s="114" t="e">
        <f t="shared" si="5"/>
        <v>#N/A</v>
      </c>
    </row>
    <row r="28" spans="2:18" ht="15">
      <c r="B28" s="105" t="e">
        <f>VLOOKUP(D28,Formler!$A:$D,2,FALSE)</f>
        <v>#N/A</v>
      </c>
      <c r="C28" s="106" t="e">
        <f>VLOOKUP(D28,Formler!$A:$D,3,FALSE)</f>
        <v>#N/A</v>
      </c>
      <c r="D28" s="107"/>
      <c r="E28" s="106" t="e">
        <f>VLOOKUP(D28,Formler!$Q:$S,3,FALSE)</f>
        <v>#N/A</v>
      </c>
      <c r="F28" s="107"/>
      <c r="G28" s="108">
        <f t="shared" si="0"/>
        <v>0</v>
      </c>
      <c r="H28" s="109" t="e">
        <f t="shared" si="6"/>
        <v>#N/A</v>
      </c>
      <c r="I28" s="107"/>
      <c r="J28" s="110">
        <f t="shared" si="2"/>
        <v>0</v>
      </c>
      <c r="K28" s="107">
        <v>4</v>
      </c>
      <c r="L28" s="107">
        <v>4</v>
      </c>
      <c r="M28" s="107">
        <v>4</v>
      </c>
      <c r="N28" s="107">
        <v>4</v>
      </c>
      <c r="O28" s="111">
        <f t="shared" si="3"/>
        <v>1</v>
      </c>
      <c r="P28" s="112" t="e">
        <f t="shared" si="4"/>
        <v>#N/A</v>
      </c>
      <c r="Q28" s="113"/>
      <c r="R28" s="114" t="e">
        <f t="shared" si="5"/>
        <v>#N/A</v>
      </c>
    </row>
    <row r="29" spans="2:18" ht="15">
      <c r="B29" s="105" t="e">
        <f>VLOOKUP(D29,Formler!$A:$D,2,FALSE)</f>
        <v>#N/A</v>
      </c>
      <c r="C29" s="106" t="e">
        <f>VLOOKUP(D29,Formler!$A:$D,3,FALSE)</f>
        <v>#N/A</v>
      </c>
      <c r="D29" s="107"/>
      <c r="E29" s="106" t="e">
        <f>VLOOKUP(D29,Formler!$Q:$S,3,FALSE)</f>
        <v>#N/A</v>
      </c>
      <c r="F29" s="107"/>
      <c r="G29" s="108">
        <f t="shared" si="0"/>
        <v>0</v>
      </c>
      <c r="H29" s="109" t="e">
        <f t="shared" si="6"/>
        <v>#N/A</v>
      </c>
      <c r="I29" s="107"/>
      <c r="J29" s="110">
        <f t="shared" si="2"/>
        <v>0</v>
      </c>
      <c r="K29" s="107">
        <v>4</v>
      </c>
      <c r="L29" s="107">
        <v>4</v>
      </c>
      <c r="M29" s="107">
        <v>4</v>
      </c>
      <c r="N29" s="107">
        <v>4</v>
      </c>
      <c r="O29" s="111">
        <f t="shared" si="3"/>
        <v>1</v>
      </c>
      <c r="P29" s="112" t="e">
        <f t="shared" si="4"/>
        <v>#N/A</v>
      </c>
      <c r="Q29" s="113"/>
      <c r="R29" s="114" t="e">
        <f t="shared" si="5"/>
        <v>#N/A</v>
      </c>
    </row>
    <row r="30" spans="2:18" ht="15">
      <c r="B30" s="105" t="e">
        <f>VLOOKUP(D30,Formler!$A:$D,2,FALSE)</f>
        <v>#N/A</v>
      </c>
      <c r="C30" s="106" t="e">
        <f>VLOOKUP(D30,Formler!$A:$D,3,FALSE)</f>
        <v>#N/A</v>
      </c>
      <c r="D30" s="107"/>
      <c r="E30" s="106" t="e">
        <f>VLOOKUP(D30,Formler!$Q:$S,3,FALSE)</f>
        <v>#N/A</v>
      </c>
      <c r="F30" s="107"/>
      <c r="G30" s="108">
        <f t="shared" si="0"/>
        <v>0</v>
      </c>
      <c r="H30" s="109" t="e">
        <f t="shared" si="6"/>
        <v>#N/A</v>
      </c>
      <c r="I30" s="107"/>
      <c r="J30" s="110">
        <f t="shared" si="2"/>
        <v>0</v>
      </c>
      <c r="K30" s="107">
        <v>4</v>
      </c>
      <c r="L30" s="107">
        <v>4</v>
      </c>
      <c r="M30" s="107">
        <v>4</v>
      </c>
      <c r="N30" s="107">
        <v>4</v>
      </c>
      <c r="O30" s="111">
        <f t="shared" si="3"/>
        <v>1</v>
      </c>
      <c r="P30" s="112" t="e">
        <f t="shared" si="4"/>
        <v>#N/A</v>
      </c>
      <c r="Q30" s="113"/>
      <c r="R30" s="114" t="e">
        <f t="shared" si="5"/>
        <v>#N/A</v>
      </c>
    </row>
    <row r="31" spans="2:18" ht="15">
      <c r="B31" s="105" t="e">
        <f>VLOOKUP(D31,Formler!$A:$D,2,FALSE)</f>
        <v>#N/A</v>
      </c>
      <c r="C31" s="106" t="e">
        <f>VLOOKUP(D31,Formler!$A:$D,3,FALSE)</f>
        <v>#N/A</v>
      </c>
      <c r="D31" s="107"/>
      <c r="E31" s="106" t="e">
        <f>VLOOKUP(D31,Formler!$Q:$S,3,FALSE)</f>
        <v>#N/A</v>
      </c>
      <c r="F31" s="107"/>
      <c r="G31" s="108">
        <f t="shared" si="0"/>
        <v>0</v>
      </c>
      <c r="H31" s="109" t="e">
        <f t="shared" si="6"/>
        <v>#N/A</v>
      </c>
      <c r="I31" s="107"/>
      <c r="J31" s="110">
        <f t="shared" si="2"/>
        <v>0</v>
      </c>
      <c r="K31" s="107">
        <v>4</v>
      </c>
      <c r="L31" s="107">
        <v>4</v>
      </c>
      <c r="M31" s="107">
        <v>4</v>
      </c>
      <c r="N31" s="107">
        <v>4</v>
      </c>
      <c r="O31" s="111">
        <f t="shared" si="3"/>
        <v>1</v>
      </c>
      <c r="P31" s="112" t="e">
        <f t="shared" si="4"/>
        <v>#N/A</v>
      </c>
      <c r="Q31" s="113"/>
      <c r="R31" s="114" t="e">
        <f t="shared" si="5"/>
        <v>#N/A</v>
      </c>
    </row>
    <row r="32" spans="2:18" ht="15">
      <c r="B32" s="105" t="e">
        <f>VLOOKUP(D32,Formler!$A:$D,2,FALSE)</f>
        <v>#N/A</v>
      </c>
      <c r="C32" s="106" t="e">
        <f>VLOOKUP(D32,Formler!$A:$D,3,FALSE)</f>
        <v>#N/A</v>
      </c>
      <c r="D32" s="107"/>
      <c r="E32" s="106" t="e">
        <f>VLOOKUP(D32,Formler!$Q:$S,3,FALSE)</f>
        <v>#N/A</v>
      </c>
      <c r="F32" s="107"/>
      <c r="G32" s="108">
        <f t="shared" si="0"/>
        <v>0</v>
      </c>
      <c r="H32" s="109" t="e">
        <f t="shared" ref="H32" si="7">G32*E32</f>
        <v>#N/A</v>
      </c>
      <c r="I32" s="107"/>
      <c r="J32" s="110">
        <f t="shared" si="2"/>
        <v>0</v>
      </c>
      <c r="K32" s="107">
        <v>4</v>
      </c>
      <c r="L32" s="107">
        <v>4</v>
      </c>
      <c r="M32" s="107">
        <v>4</v>
      </c>
      <c r="N32" s="107">
        <v>4</v>
      </c>
      <c r="O32" s="111">
        <f t="shared" ref="O32" si="8">(SUM(K32:N32)/16)</f>
        <v>1</v>
      </c>
      <c r="P32" s="112" t="e">
        <f t="shared" si="4"/>
        <v>#N/A</v>
      </c>
      <c r="Q32" s="113"/>
      <c r="R32" s="114" t="e">
        <f t="shared" si="5"/>
        <v>#N/A</v>
      </c>
    </row>
    <row r="33" spans="2:18" ht="15">
      <c r="B33" s="105" t="e">
        <f>VLOOKUP(D33,Formler!$A:$D,2,FALSE)</f>
        <v>#N/A</v>
      </c>
      <c r="C33" s="106" t="e">
        <f>VLOOKUP(D33,Formler!$A:$D,3,FALSE)</f>
        <v>#N/A</v>
      </c>
      <c r="D33" s="107"/>
      <c r="E33" s="106" t="e">
        <f>VLOOKUP(D33,Formler!$Q:$S,3,FALSE)</f>
        <v>#N/A</v>
      </c>
      <c r="F33" s="107"/>
      <c r="G33" s="108">
        <f t="shared" si="0"/>
        <v>0</v>
      </c>
      <c r="H33" s="109" t="e">
        <f t="shared" ref="H33:H61" si="9">G33*E33</f>
        <v>#N/A</v>
      </c>
      <c r="I33" s="107"/>
      <c r="J33" s="110">
        <f t="shared" si="2"/>
        <v>0</v>
      </c>
      <c r="K33" s="107">
        <v>4</v>
      </c>
      <c r="L33" s="107">
        <v>4</v>
      </c>
      <c r="M33" s="107">
        <v>4</v>
      </c>
      <c r="N33" s="107">
        <v>4</v>
      </c>
      <c r="O33" s="111">
        <f t="shared" ref="O33:O61" si="10">(SUM(K33:N33)/16)</f>
        <v>1</v>
      </c>
      <c r="P33" s="112" t="e">
        <f t="shared" si="4"/>
        <v>#N/A</v>
      </c>
      <c r="Q33" s="113"/>
      <c r="R33" s="114" t="e">
        <f t="shared" si="5"/>
        <v>#N/A</v>
      </c>
    </row>
    <row r="34" spans="2:18" ht="15">
      <c r="B34" s="105" t="e">
        <f>VLOOKUP(D34,Formler!$A:$D,2,FALSE)</f>
        <v>#N/A</v>
      </c>
      <c r="C34" s="106" t="e">
        <f>VLOOKUP(D34,Formler!$A:$D,3,FALSE)</f>
        <v>#N/A</v>
      </c>
      <c r="D34" s="107"/>
      <c r="E34" s="106" t="e">
        <f>VLOOKUP(D34,Formler!$Q:$S,3,FALSE)</f>
        <v>#N/A</v>
      </c>
      <c r="F34" s="107"/>
      <c r="G34" s="108">
        <f t="shared" si="0"/>
        <v>0</v>
      </c>
      <c r="H34" s="109" t="e">
        <f t="shared" si="9"/>
        <v>#N/A</v>
      </c>
      <c r="I34" s="107"/>
      <c r="J34" s="110">
        <f t="shared" si="2"/>
        <v>0</v>
      </c>
      <c r="K34" s="107">
        <v>4</v>
      </c>
      <c r="L34" s="107">
        <v>4</v>
      </c>
      <c r="M34" s="107">
        <v>4</v>
      </c>
      <c r="N34" s="107">
        <v>4</v>
      </c>
      <c r="O34" s="111">
        <f t="shared" si="10"/>
        <v>1</v>
      </c>
      <c r="P34" s="112" t="e">
        <f t="shared" si="4"/>
        <v>#N/A</v>
      </c>
      <c r="Q34" s="113"/>
      <c r="R34" s="114" t="e">
        <f t="shared" si="5"/>
        <v>#N/A</v>
      </c>
    </row>
    <row r="35" spans="2:18" ht="15">
      <c r="B35" s="105" t="e">
        <f>VLOOKUP(D35,Formler!$A:$D,2,FALSE)</f>
        <v>#N/A</v>
      </c>
      <c r="C35" s="106" t="e">
        <f>VLOOKUP(D35,Formler!$A:$D,3,FALSE)</f>
        <v>#N/A</v>
      </c>
      <c r="D35" s="107"/>
      <c r="E35" s="106" t="e">
        <f>VLOOKUP(D35,Formler!$Q:$S,3,FALSE)</f>
        <v>#N/A</v>
      </c>
      <c r="F35" s="107"/>
      <c r="G35" s="108">
        <f t="shared" si="0"/>
        <v>0</v>
      </c>
      <c r="H35" s="109" t="e">
        <f t="shared" si="9"/>
        <v>#N/A</v>
      </c>
      <c r="I35" s="107"/>
      <c r="J35" s="110">
        <f t="shared" si="2"/>
        <v>0</v>
      </c>
      <c r="K35" s="107">
        <v>4</v>
      </c>
      <c r="L35" s="107">
        <v>4</v>
      </c>
      <c r="M35" s="107">
        <v>4</v>
      </c>
      <c r="N35" s="107">
        <v>4</v>
      </c>
      <c r="O35" s="111">
        <f t="shared" si="10"/>
        <v>1</v>
      </c>
      <c r="P35" s="112" t="e">
        <f t="shared" si="4"/>
        <v>#N/A</v>
      </c>
      <c r="Q35" s="113"/>
      <c r="R35" s="114" t="e">
        <f t="shared" si="5"/>
        <v>#N/A</v>
      </c>
    </row>
    <row r="36" spans="2:18" ht="15">
      <c r="B36" s="105" t="e">
        <f>VLOOKUP(D36,Formler!$A:$D,2,FALSE)</f>
        <v>#N/A</v>
      </c>
      <c r="C36" s="106" t="e">
        <f>VLOOKUP(D36,Formler!$A:$D,3,FALSE)</f>
        <v>#N/A</v>
      </c>
      <c r="D36" s="107"/>
      <c r="E36" s="106" t="e">
        <f>VLOOKUP(D36,Formler!$Q:$S,3,FALSE)</f>
        <v>#N/A</v>
      </c>
      <c r="F36" s="107"/>
      <c r="G36" s="108">
        <f t="shared" si="0"/>
        <v>0</v>
      </c>
      <c r="H36" s="109" t="e">
        <f t="shared" si="9"/>
        <v>#N/A</v>
      </c>
      <c r="I36" s="107"/>
      <c r="J36" s="110">
        <f t="shared" si="2"/>
        <v>0</v>
      </c>
      <c r="K36" s="107">
        <v>4</v>
      </c>
      <c r="L36" s="107">
        <v>4</v>
      </c>
      <c r="M36" s="107">
        <v>4</v>
      </c>
      <c r="N36" s="107">
        <v>4</v>
      </c>
      <c r="O36" s="111">
        <f t="shared" si="10"/>
        <v>1</v>
      </c>
      <c r="P36" s="112" t="e">
        <f t="shared" si="4"/>
        <v>#N/A</v>
      </c>
      <c r="Q36" s="113"/>
      <c r="R36" s="114" t="e">
        <f t="shared" si="5"/>
        <v>#N/A</v>
      </c>
    </row>
    <row r="37" spans="2:18" ht="15">
      <c r="B37" s="105" t="e">
        <f>VLOOKUP(D37,Formler!$A:$D,2,FALSE)</f>
        <v>#N/A</v>
      </c>
      <c r="C37" s="106" t="e">
        <f>VLOOKUP(D37,Formler!$A:$D,3,FALSE)</f>
        <v>#N/A</v>
      </c>
      <c r="D37" s="107"/>
      <c r="E37" s="106" t="e">
        <f>VLOOKUP(D37,Formler!$Q:$S,3,FALSE)</f>
        <v>#N/A</v>
      </c>
      <c r="F37" s="107"/>
      <c r="G37" s="108">
        <f t="shared" si="0"/>
        <v>0</v>
      </c>
      <c r="H37" s="109" t="e">
        <f t="shared" si="9"/>
        <v>#N/A</v>
      </c>
      <c r="I37" s="107"/>
      <c r="J37" s="110">
        <f t="shared" si="2"/>
        <v>0</v>
      </c>
      <c r="K37" s="107">
        <v>4</v>
      </c>
      <c r="L37" s="107">
        <v>4</v>
      </c>
      <c r="M37" s="107">
        <v>4</v>
      </c>
      <c r="N37" s="107">
        <v>4</v>
      </c>
      <c r="O37" s="111">
        <f t="shared" si="10"/>
        <v>1</v>
      </c>
      <c r="P37" s="112" t="e">
        <f t="shared" si="4"/>
        <v>#N/A</v>
      </c>
      <c r="Q37" s="113"/>
      <c r="R37" s="114" t="e">
        <f t="shared" si="5"/>
        <v>#N/A</v>
      </c>
    </row>
    <row r="38" spans="2:18" ht="15">
      <c r="B38" s="105" t="e">
        <f>VLOOKUP(D38,Formler!$A:$D,2,FALSE)</f>
        <v>#N/A</v>
      </c>
      <c r="C38" s="106" t="e">
        <f>VLOOKUP(D38,Formler!$A:$D,3,FALSE)</f>
        <v>#N/A</v>
      </c>
      <c r="D38" s="107"/>
      <c r="E38" s="106" t="e">
        <f>VLOOKUP(D38,Formler!$Q:$S,3,FALSE)</f>
        <v>#N/A</v>
      </c>
      <c r="F38" s="107"/>
      <c r="G38" s="108">
        <f t="shared" si="0"/>
        <v>0</v>
      </c>
      <c r="H38" s="109" t="e">
        <f t="shared" si="9"/>
        <v>#N/A</v>
      </c>
      <c r="I38" s="107"/>
      <c r="J38" s="110">
        <f t="shared" si="2"/>
        <v>0</v>
      </c>
      <c r="K38" s="107">
        <v>4</v>
      </c>
      <c r="L38" s="107">
        <v>4</v>
      </c>
      <c r="M38" s="107">
        <v>4</v>
      </c>
      <c r="N38" s="107">
        <v>4</v>
      </c>
      <c r="O38" s="111">
        <f t="shared" si="10"/>
        <v>1</v>
      </c>
      <c r="P38" s="112" t="e">
        <f t="shared" si="4"/>
        <v>#N/A</v>
      </c>
      <c r="Q38" s="113"/>
      <c r="R38" s="114" t="e">
        <f t="shared" si="5"/>
        <v>#N/A</v>
      </c>
    </row>
    <row r="39" spans="2:18" ht="15">
      <c r="B39" s="105" t="e">
        <f>VLOOKUP(D39,Formler!$A:$D,2,FALSE)</f>
        <v>#N/A</v>
      </c>
      <c r="C39" s="106" t="e">
        <f>VLOOKUP(D39,Formler!$A:$D,3,FALSE)</f>
        <v>#N/A</v>
      </c>
      <c r="D39" s="107"/>
      <c r="E39" s="106" t="e">
        <f>VLOOKUP(D39,Formler!$Q:$S,3,FALSE)</f>
        <v>#N/A</v>
      </c>
      <c r="F39" s="107"/>
      <c r="G39" s="108">
        <f t="shared" si="0"/>
        <v>0</v>
      </c>
      <c r="H39" s="109" t="e">
        <f t="shared" si="9"/>
        <v>#N/A</v>
      </c>
      <c r="I39" s="107"/>
      <c r="J39" s="110">
        <f t="shared" si="2"/>
        <v>0</v>
      </c>
      <c r="K39" s="107">
        <v>4</v>
      </c>
      <c r="L39" s="107">
        <v>4</v>
      </c>
      <c r="M39" s="107">
        <v>4</v>
      </c>
      <c r="N39" s="107">
        <v>4</v>
      </c>
      <c r="O39" s="111">
        <f t="shared" si="10"/>
        <v>1</v>
      </c>
      <c r="P39" s="112" t="e">
        <f t="shared" si="4"/>
        <v>#N/A</v>
      </c>
      <c r="Q39" s="113"/>
      <c r="R39" s="114" t="e">
        <f t="shared" si="5"/>
        <v>#N/A</v>
      </c>
    </row>
    <row r="40" spans="2:18" ht="15">
      <c r="B40" s="105" t="e">
        <f>VLOOKUP(D40,Formler!$A:$D,2,FALSE)</f>
        <v>#N/A</v>
      </c>
      <c r="C40" s="106" t="e">
        <f>VLOOKUP(D40,Formler!$A:$D,3,FALSE)</f>
        <v>#N/A</v>
      </c>
      <c r="D40" s="107"/>
      <c r="E40" s="106" t="e">
        <f>VLOOKUP(D40,Formler!$Q:$S,3,FALSE)</f>
        <v>#N/A</v>
      </c>
      <c r="F40" s="107"/>
      <c r="G40" s="108">
        <f t="shared" si="0"/>
        <v>0</v>
      </c>
      <c r="H40" s="109" t="e">
        <f t="shared" si="9"/>
        <v>#N/A</v>
      </c>
      <c r="I40" s="107"/>
      <c r="J40" s="110">
        <f t="shared" si="2"/>
        <v>0</v>
      </c>
      <c r="K40" s="107">
        <v>4</v>
      </c>
      <c r="L40" s="107">
        <v>4</v>
      </c>
      <c r="M40" s="107">
        <v>4</v>
      </c>
      <c r="N40" s="107">
        <v>4</v>
      </c>
      <c r="O40" s="111">
        <f t="shared" si="10"/>
        <v>1</v>
      </c>
      <c r="P40" s="112" t="e">
        <f t="shared" si="4"/>
        <v>#N/A</v>
      </c>
      <c r="Q40" s="113"/>
      <c r="R40" s="114" t="e">
        <f t="shared" si="5"/>
        <v>#N/A</v>
      </c>
    </row>
    <row r="41" spans="2:18" ht="15">
      <c r="B41" s="105" t="e">
        <f>VLOOKUP(D41,Formler!$A:$D,2,FALSE)</f>
        <v>#N/A</v>
      </c>
      <c r="C41" s="106" t="e">
        <f>VLOOKUP(D41,Formler!$A:$D,3,FALSE)</f>
        <v>#N/A</v>
      </c>
      <c r="D41" s="107"/>
      <c r="E41" s="106" t="e">
        <f>VLOOKUP(D41,Formler!$Q:$S,3,FALSE)</f>
        <v>#N/A</v>
      </c>
      <c r="F41" s="107"/>
      <c r="G41" s="108">
        <f t="shared" si="0"/>
        <v>0</v>
      </c>
      <c r="H41" s="109" t="e">
        <f t="shared" si="9"/>
        <v>#N/A</v>
      </c>
      <c r="I41" s="107"/>
      <c r="J41" s="110">
        <f t="shared" si="2"/>
        <v>0</v>
      </c>
      <c r="K41" s="107">
        <v>4</v>
      </c>
      <c r="L41" s="107">
        <v>4</v>
      </c>
      <c r="M41" s="107">
        <v>4</v>
      </c>
      <c r="N41" s="107">
        <v>4</v>
      </c>
      <c r="O41" s="111">
        <f t="shared" si="10"/>
        <v>1</v>
      </c>
      <c r="P41" s="112" t="e">
        <f t="shared" si="4"/>
        <v>#N/A</v>
      </c>
      <c r="Q41" s="113"/>
      <c r="R41" s="114" t="e">
        <f t="shared" si="5"/>
        <v>#N/A</v>
      </c>
    </row>
    <row r="42" spans="2:18" ht="15">
      <c r="B42" s="105" t="e">
        <f>VLOOKUP(D42,Formler!$A:$D,2,FALSE)</f>
        <v>#N/A</v>
      </c>
      <c r="C42" s="106" t="e">
        <f>VLOOKUP(D42,Formler!$A:$D,3,FALSE)</f>
        <v>#N/A</v>
      </c>
      <c r="D42" s="107"/>
      <c r="E42" s="106" t="e">
        <f>VLOOKUP(D42,Formler!$Q:$S,3,FALSE)</f>
        <v>#N/A</v>
      </c>
      <c r="F42" s="107"/>
      <c r="G42" s="108">
        <f t="shared" si="0"/>
        <v>0</v>
      </c>
      <c r="H42" s="109" t="e">
        <f t="shared" si="9"/>
        <v>#N/A</v>
      </c>
      <c r="I42" s="107"/>
      <c r="J42" s="110">
        <f t="shared" si="2"/>
        <v>0</v>
      </c>
      <c r="K42" s="107">
        <v>4</v>
      </c>
      <c r="L42" s="107">
        <v>4</v>
      </c>
      <c r="M42" s="107">
        <v>4</v>
      </c>
      <c r="N42" s="107">
        <v>4</v>
      </c>
      <c r="O42" s="111">
        <f t="shared" si="10"/>
        <v>1</v>
      </c>
      <c r="P42" s="112" t="e">
        <f t="shared" si="4"/>
        <v>#N/A</v>
      </c>
      <c r="Q42" s="113"/>
      <c r="R42" s="114" t="e">
        <f t="shared" si="5"/>
        <v>#N/A</v>
      </c>
    </row>
    <row r="43" spans="2:18" ht="15">
      <c r="B43" s="105" t="e">
        <f>VLOOKUP(D43,Formler!$A:$D,2,FALSE)</f>
        <v>#N/A</v>
      </c>
      <c r="C43" s="106" t="e">
        <f>VLOOKUP(D43,Formler!$A:$D,3,FALSE)</f>
        <v>#N/A</v>
      </c>
      <c r="D43" s="107"/>
      <c r="E43" s="106" t="e">
        <f>VLOOKUP(D43,Formler!$Q:$S,3,FALSE)</f>
        <v>#N/A</v>
      </c>
      <c r="F43" s="107"/>
      <c r="G43" s="108">
        <f t="shared" si="0"/>
        <v>0</v>
      </c>
      <c r="H43" s="109" t="e">
        <f t="shared" si="9"/>
        <v>#N/A</v>
      </c>
      <c r="I43" s="107"/>
      <c r="J43" s="110">
        <f t="shared" si="2"/>
        <v>0</v>
      </c>
      <c r="K43" s="107">
        <v>4</v>
      </c>
      <c r="L43" s="107">
        <v>4</v>
      </c>
      <c r="M43" s="107">
        <v>4</v>
      </c>
      <c r="N43" s="107">
        <v>4</v>
      </c>
      <c r="O43" s="111">
        <f t="shared" si="10"/>
        <v>1</v>
      </c>
      <c r="P43" s="112" t="e">
        <f t="shared" si="4"/>
        <v>#N/A</v>
      </c>
      <c r="Q43" s="113"/>
      <c r="R43" s="114" t="e">
        <f t="shared" si="5"/>
        <v>#N/A</v>
      </c>
    </row>
    <row r="44" spans="2:18" ht="15">
      <c r="B44" s="105" t="e">
        <f>VLOOKUP(D44,Formler!$A:$D,2,FALSE)</f>
        <v>#N/A</v>
      </c>
      <c r="C44" s="106" t="e">
        <f>VLOOKUP(D44,Formler!$A:$D,3,FALSE)</f>
        <v>#N/A</v>
      </c>
      <c r="D44" s="107"/>
      <c r="E44" s="106" t="e">
        <f>VLOOKUP(D44,Formler!$Q:$S,3,FALSE)</f>
        <v>#N/A</v>
      </c>
      <c r="F44" s="107"/>
      <c r="G44" s="108">
        <f t="shared" si="0"/>
        <v>0</v>
      </c>
      <c r="H44" s="109" t="e">
        <f t="shared" si="9"/>
        <v>#N/A</v>
      </c>
      <c r="I44" s="107"/>
      <c r="J44" s="110">
        <f t="shared" si="2"/>
        <v>0</v>
      </c>
      <c r="K44" s="107">
        <v>4</v>
      </c>
      <c r="L44" s="107">
        <v>4</v>
      </c>
      <c r="M44" s="107">
        <v>4</v>
      </c>
      <c r="N44" s="107">
        <v>4</v>
      </c>
      <c r="O44" s="111">
        <f t="shared" si="10"/>
        <v>1</v>
      </c>
      <c r="P44" s="112" t="e">
        <f t="shared" si="4"/>
        <v>#N/A</v>
      </c>
      <c r="Q44" s="113"/>
      <c r="R44" s="114" t="e">
        <f t="shared" si="5"/>
        <v>#N/A</v>
      </c>
    </row>
    <row r="45" spans="2:18" ht="15">
      <c r="B45" s="105" t="e">
        <f>VLOOKUP(D45,Formler!$A:$D,2,FALSE)</f>
        <v>#N/A</v>
      </c>
      <c r="C45" s="106" t="e">
        <f>VLOOKUP(D45,Formler!$A:$D,3,FALSE)</f>
        <v>#N/A</v>
      </c>
      <c r="D45" s="107"/>
      <c r="E45" s="106" t="e">
        <f>VLOOKUP(D45,Formler!$Q:$S,3,FALSE)</f>
        <v>#N/A</v>
      </c>
      <c r="F45" s="107"/>
      <c r="G45" s="108">
        <f t="shared" si="0"/>
        <v>0</v>
      </c>
      <c r="H45" s="109" t="e">
        <f t="shared" si="9"/>
        <v>#N/A</v>
      </c>
      <c r="I45" s="107"/>
      <c r="J45" s="110">
        <f t="shared" si="2"/>
        <v>0</v>
      </c>
      <c r="K45" s="107">
        <v>4</v>
      </c>
      <c r="L45" s="107">
        <v>4</v>
      </c>
      <c r="M45" s="107">
        <v>4</v>
      </c>
      <c r="N45" s="107">
        <v>4</v>
      </c>
      <c r="O45" s="111">
        <f t="shared" si="10"/>
        <v>1</v>
      </c>
      <c r="P45" s="112" t="e">
        <f t="shared" si="4"/>
        <v>#N/A</v>
      </c>
      <c r="Q45" s="113"/>
      <c r="R45" s="114" t="e">
        <f t="shared" si="5"/>
        <v>#N/A</v>
      </c>
    </row>
    <row r="46" spans="2:18" ht="15">
      <c r="B46" s="105" t="e">
        <f>VLOOKUP(D46,Formler!$A:$D,2,FALSE)</f>
        <v>#N/A</v>
      </c>
      <c r="C46" s="106" t="e">
        <f>VLOOKUP(D46,Formler!$A:$D,3,FALSE)</f>
        <v>#N/A</v>
      </c>
      <c r="D46" s="107"/>
      <c r="E46" s="106" t="e">
        <f>VLOOKUP(D46,Formler!$Q:$S,3,FALSE)</f>
        <v>#N/A</v>
      </c>
      <c r="F46" s="107"/>
      <c r="G46" s="108">
        <f t="shared" si="0"/>
        <v>0</v>
      </c>
      <c r="H46" s="109" t="e">
        <f t="shared" si="9"/>
        <v>#N/A</v>
      </c>
      <c r="I46" s="107"/>
      <c r="J46" s="110">
        <f t="shared" si="2"/>
        <v>0</v>
      </c>
      <c r="K46" s="107">
        <v>4</v>
      </c>
      <c r="L46" s="107">
        <v>4</v>
      </c>
      <c r="M46" s="107">
        <v>4</v>
      </c>
      <c r="N46" s="107">
        <v>4</v>
      </c>
      <c r="O46" s="111">
        <f t="shared" si="10"/>
        <v>1</v>
      </c>
      <c r="P46" s="112" t="e">
        <f t="shared" si="4"/>
        <v>#N/A</v>
      </c>
      <c r="Q46" s="113"/>
      <c r="R46" s="114" t="e">
        <f t="shared" si="5"/>
        <v>#N/A</v>
      </c>
    </row>
    <row r="47" spans="2:18" ht="15">
      <c r="B47" s="105" t="e">
        <f>VLOOKUP(D47,Formler!$A:$D,2,FALSE)</f>
        <v>#N/A</v>
      </c>
      <c r="C47" s="106" t="e">
        <f>VLOOKUP(D47,Formler!$A:$D,3,FALSE)</f>
        <v>#N/A</v>
      </c>
      <c r="D47" s="107"/>
      <c r="E47" s="106" t="e">
        <f>VLOOKUP(D47,Formler!$Q:$S,3,FALSE)</f>
        <v>#N/A</v>
      </c>
      <c r="F47" s="107"/>
      <c r="G47" s="108">
        <f t="shared" si="0"/>
        <v>0</v>
      </c>
      <c r="H47" s="109" t="e">
        <f t="shared" si="9"/>
        <v>#N/A</v>
      </c>
      <c r="I47" s="107"/>
      <c r="J47" s="110">
        <f t="shared" si="2"/>
        <v>0</v>
      </c>
      <c r="K47" s="107">
        <v>4</v>
      </c>
      <c r="L47" s="107">
        <v>4</v>
      </c>
      <c r="M47" s="107">
        <v>4</v>
      </c>
      <c r="N47" s="107">
        <v>4</v>
      </c>
      <c r="O47" s="111">
        <f t="shared" si="10"/>
        <v>1</v>
      </c>
      <c r="P47" s="112" t="e">
        <f t="shared" si="4"/>
        <v>#N/A</v>
      </c>
      <c r="Q47" s="113"/>
      <c r="R47" s="114" t="e">
        <f t="shared" si="5"/>
        <v>#N/A</v>
      </c>
    </row>
    <row r="48" spans="2:18" ht="15">
      <c r="B48" s="105" t="e">
        <f>VLOOKUP(D48,Formler!$A:$D,2,FALSE)</f>
        <v>#N/A</v>
      </c>
      <c r="C48" s="106" t="e">
        <f>VLOOKUP(D48,Formler!$A:$D,3,FALSE)</f>
        <v>#N/A</v>
      </c>
      <c r="D48" s="107"/>
      <c r="E48" s="106" t="e">
        <f>VLOOKUP(D48,Formler!$Q:$S,3,FALSE)</f>
        <v>#N/A</v>
      </c>
      <c r="F48" s="107"/>
      <c r="G48" s="108">
        <f t="shared" si="0"/>
        <v>0</v>
      </c>
      <c r="H48" s="109" t="e">
        <f t="shared" si="9"/>
        <v>#N/A</v>
      </c>
      <c r="I48" s="107"/>
      <c r="J48" s="110">
        <f t="shared" si="2"/>
        <v>0</v>
      </c>
      <c r="K48" s="107">
        <v>4</v>
      </c>
      <c r="L48" s="107">
        <v>4</v>
      </c>
      <c r="M48" s="107">
        <v>4</v>
      </c>
      <c r="N48" s="107">
        <v>4</v>
      </c>
      <c r="O48" s="111">
        <f t="shared" si="10"/>
        <v>1</v>
      </c>
      <c r="P48" s="112" t="e">
        <f t="shared" si="4"/>
        <v>#N/A</v>
      </c>
      <c r="Q48" s="113"/>
      <c r="R48" s="114" t="e">
        <f t="shared" si="5"/>
        <v>#N/A</v>
      </c>
    </row>
    <row r="49" spans="2:18" ht="15">
      <c r="B49" s="105" t="e">
        <f>VLOOKUP(D49,Formler!$A:$D,2,FALSE)</f>
        <v>#N/A</v>
      </c>
      <c r="C49" s="106" t="e">
        <f>VLOOKUP(D49,Formler!$A:$D,3,FALSE)</f>
        <v>#N/A</v>
      </c>
      <c r="D49" s="107"/>
      <c r="E49" s="106" t="e">
        <f>VLOOKUP(D49,Formler!$Q:$S,3,FALSE)</f>
        <v>#N/A</v>
      </c>
      <c r="F49" s="107"/>
      <c r="G49" s="108">
        <f t="shared" si="0"/>
        <v>0</v>
      </c>
      <c r="H49" s="109" t="e">
        <f t="shared" si="9"/>
        <v>#N/A</v>
      </c>
      <c r="I49" s="107"/>
      <c r="J49" s="110">
        <f t="shared" si="2"/>
        <v>0</v>
      </c>
      <c r="K49" s="107">
        <v>4</v>
      </c>
      <c r="L49" s="107">
        <v>4</v>
      </c>
      <c r="M49" s="107">
        <v>4</v>
      </c>
      <c r="N49" s="107">
        <v>4</v>
      </c>
      <c r="O49" s="111">
        <f t="shared" si="10"/>
        <v>1</v>
      </c>
      <c r="P49" s="112" t="e">
        <f t="shared" si="4"/>
        <v>#N/A</v>
      </c>
      <c r="Q49" s="113"/>
      <c r="R49" s="114" t="e">
        <f t="shared" si="5"/>
        <v>#N/A</v>
      </c>
    </row>
    <row r="50" spans="2:18" ht="15">
      <c r="B50" s="105" t="e">
        <f>VLOOKUP(D50,Formler!$A:$D,2,FALSE)</f>
        <v>#N/A</v>
      </c>
      <c r="C50" s="106" t="e">
        <f>VLOOKUP(D50,Formler!$A:$D,3,FALSE)</f>
        <v>#N/A</v>
      </c>
      <c r="D50" s="107"/>
      <c r="E50" s="106" t="e">
        <f>VLOOKUP(D50,Formler!$Q:$S,3,FALSE)</f>
        <v>#N/A</v>
      </c>
      <c r="F50" s="107"/>
      <c r="G50" s="108">
        <f t="shared" si="0"/>
        <v>0</v>
      </c>
      <c r="H50" s="109" t="e">
        <f t="shared" si="9"/>
        <v>#N/A</v>
      </c>
      <c r="I50" s="107"/>
      <c r="J50" s="110">
        <f t="shared" si="2"/>
        <v>0</v>
      </c>
      <c r="K50" s="107">
        <v>4</v>
      </c>
      <c r="L50" s="107">
        <v>4</v>
      </c>
      <c r="M50" s="107">
        <v>4</v>
      </c>
      <c r="N50" s="107">
        <v>4</v>
      </c>
      <c r="O50" s="111">
        <f t="shared" si="10"/>
        <v>1</v>
      </c>
      <c r="P50" s="112" t="e">
        <f t="shared" si="4"/>
        <v>#N/A</v>
      </c>
      <c r="Q50" s="113"/>
      <c r="R50" s="114" t="e">
        <f t="shared" si="5"/>
        <v>#N/A</v>
      </c>
    </row>
    <row r="51" spans="2:18" ht="15">
      <c r="B51" s="105" t="e">
        <f>VLOOKUP(D51,Formler!$A:$D,2,FALSE)</f>
        <v>#N/A</v>
      </c>
      <c r="C51" s="106" t="e">
        <f>VLOOKUP(D51,Formler!$A:$D,3,FALSE)</f>
        <v>#N/A</v>
      </c>
      <c r="D51" s="107"/>
      <c r="E51" s="106" t="e">
        <f>VLOOKUP(D51,Formler!$Q:$S,3,FALSE)</f>
        <v>#N/A</v>
      </c>
      <c r="F51" s="107"/>
      <c r="G51" s="108">
        <f t="shared" si="0"/>
        <v>0</v>
      </c>
      <c r="H51" s="109" t="e">
        <f t="shared" si="9"/>
        <v>#N/A</v>
      </c>
      <c r="I51" s="107"/>
      <c r="J51" s="110">
        <f t="shared" si="2"/>
        <v>0</v>
      </c>
      <c r="K51" s="107">
        <v>4</v>
      </c>
      <c r="L51" s="107">
        <v>4</v>
      </c>
      <c r="M51" s="107">
        <v>4</v>
      </c>
      <c r="N51" s="107">
        <v>4</v>
      </c>
      <c r="O51" s="111">
        <f t="shared" si="10"/>
        <v>1</v>
      </c>
      <c r="P51" s="112" t="e">
        <f t="shared" si="4"/>
        <v>#N/A</v>
      </c>
      <c r="Q51" s="113"/>
      <c r="R51" s="114" t="e">
        <f t="shared" si="5"/>
        <v>#N/A</v>
      </c>
    </row>
    <row r="52" spans="2:18" ht="15">
      <c r="B52" s="105" t="e">
        <f>VLOOKUP(D52,Formler!$A:$D,2,FALSE)</f>
        <v>#N/A</v>
      </c>
      <c r="C52" s="106" t="e">
        <f>VLOOKUP(D52,Formler!$A:$D,3,FALSE)</f>
        <v>#N/A</v>
      </c>
      <c r="D52" s="107"/>
      <c r="E52" s="106" t="e">
        <f>VLOOKUP(D52,Formler!$Q:$S,3,FALSE)</f>
        <v>#N/A</v>
      </c>
      <c r="F52" s="107"/>
      <c r="G52" s="108">
        <f t="shared" si="0"/>
        <v>0</v>
      </c>
      <c r="H52" s="109" t="e">
        <f t="shared" si="9"/>
        <v>#N/A</v>
      </c>
      <c r="I52" s="107"/>
      <c r="J52" s="110">
        <f t="shared" si="2"/>
        <v>0</v>
      </c>
      <c r="K52" s="107">
        <v>4</v>
      </c>
      <c r="L52" s="107">
        <v>4</v>
      </c>
      <c r="M52" s="107">
        <v>4</v>
      </c>
      <c r="N52" s="107">
        <v>4</v>
      </c>
      <c r="O52" s="111">
        <f t="shared" si="10"/>
        <v>1</v>
      </c>
      <c r="P52" s="112" t="e">
        <f t="shared" si="4"/>
        <v>#N/A</v>
      </c>
      <c r="Q52" s="113"/>
      <c r="R52" s="114" t="e">
        <f t="shared" si="5"/>
        <v>#N/A</v>
      </c>
    </row>
    <row r="53" spans="2:18" ht="15">
      <c r="B53" s="105" t="e">
        <f>VLOOKUP(D53,Formler!$A:$D,2,FALSE)</f>
        <v>#N/A</v>
      </c>
      <c r="C53" s="106" t="e">
        <f>VLOOKUP(D53,Formler!$A:$D,3,FALSE)</f>
        <v>#N/A</v>
      </c>
      <c r="D53" s="107"/>
      <c r="E53" s="106" t="e">
        <f>VLOOKUP(D53,Formler!$Q:$S,3,FALSE)</f>
        <v>#N/A</v>
      </c>
      <c r="F53" s="107"/>
      <c r="G53" s="108">
        <f t="shared" si="0"/>
        <v>0</v>
      </c>
      <c r="H53" s="109" t="e">
        <f t="shared" si="9"/>
        <v>#N/A</v>
      </c>
      <c r="I53" s="107"/>
      <c r="J53" s="110">
        <f t="shared" si="2"/>
        <v>0</v>
      </c>
      <c r="K53" s="107">
        <v>4</v>
      </c>
      <c r="L53" s="107">
        <v>4</v>
      </c>
      <c r="M53" s="107">
        <v>4</v>
      </c>
      <c r="N53" s="107">
        <v>4</v>
      </c>
      <c r="O53" s="111">
        <f t="shared" si="10"/>
        <v>1</v>
      </c>
      <c r="P53" s="112" t="e">
        <f t="shared" si="4"/>
        <v>#N/A</v>
      </c>
      <c r="Q53" s="113"/>
      <c r="R53" s="114" t="e">
        <f t="shared" si="5"/>
        <v>#N/A</v>
      </c>
    </row>
    <row r="54" spans="2:18" ht="15">
      <c r="B54" s="105" t="e">
        <f>VLOOKUP(D54,Formler!$A:$D,2,FALSE)</f>
        <v>#N/A</v>
      </c>
      <c r="C54" s="106" t="e">
        <f>VLOOKUP(D54,Formler!$A:$D,3,FALSE)</f>
        <v>#N/A</v>
      </c>
      <c r="D54" s="107"/>
      <c r="E54" s="106" t="e">
        <f>VLOOKUP(D54,Formler!$Q:$S,3,FALSE)</f>
        <v>#N/A</v>
      </c>
      <c r="F54" s="107"/>
      <c r="G54" s="108">
        <f t="shared" si="0"/>
        <v>0</v>
      </c>
      <c r="H54" s="109" t="e">
        <f t="shared" si="9"/>
        <v>#N/A</v>
      </c>
      <c r="I54" s="107"/>
      <c r="J54" s="110">
        <f t="shared" si="2"/>
        <v>0</v>
      </c>
      <c r="K54" s="107">
        <v>4</v>
      </c>
      <c r="L54" s="107">
        <v>4</v>
      </c>
      <c r="M54" s="107">
        <v>4</v>
      </c>
      <c r="N54" s="107">
        <v>4</v>
      </c>
      <c r="O54" s="111">
        <f t="shared" si="10"/>
        <v>1</v>
      </c>
      <c r="P54" s="112" t="e">
        <f t="shared" si="4"/>
        <v>#N/A</v>
      </c>
      <c r="Q54" s="113"/>
      <c r="R54" s="114" t="e">
        <f t="shared" si="5"/>
        <v>#N/A</v>
      </c>
    </row>
    <row r="55" spans="2:18" ht="15">
      <c r="B55" s="105" t="e">
        <f>VLOOKUP(D55,Formler!$A:$D,2,FALSE)</f>
        <v>#N/A</v>
      </c>
      <c r="C55" s="106" t="e">
        <f>VLOOKUP(D55,Formler!$A:$D,3,FALSE)</f>
        <v>#N/A</v>
      </c>
      <c r="D55" s="107"/>
      <c r="E55" s="106" t="e">
        <f>VLOOKUP(D55,Formler!$Q:$S,3,FALSE)</f>
        <v>#N/A</v>
      </c>
      <c r="F55" s="107"/>
      <c r="G55" s="108">
        <f t="shared" si="0"/>
        <v>0</v>
      </c>
      <c r="H55" s="109" t="e">
        <f t="shared" si="9"/>
        <v>#N/A</v>
      </c>
      <c r="I55" s="107"/>
      <c r="J55" s="110">
        <f t="shared" si="2"/>
        <v>0</v>
      </c>
      <c r="K55" s="107">
        <v>4</v>
      </c>
      <c r="L55" s="107">
        <v>4</v>
      </c>
      <c r="M55" s="107">
        <v>4</v>
      </c>
      <c r="N55" s="107">
        <v>4</v>
      </c>
      <c r="O55" s="111">
        <f t="shared" si="10"/>
        <v>1</v>
      </c>
      <c r="P55" s="112" t="e">
        <f t="shared" si="4"/>
        <v>#N/A</v>
      </c>
      <c r="Q55" s="113"/>
      <c r="R55" s="114" t="e">
        <f t="shared" si="5"/>
        <v>#N/A</v>
      </c>
    </row>
    <row r="56" spans="2:18" ht="15">
      <c r="B56" s="105" t="e">
        <f>VLOOKUP(D56,Formler!$A:$D,2,FALSE)</f>
        <v>#N/A</v>
      </c>
      <c r="C56" s="106" t="e">
        <f>VLOOKUP(D56,Formler!$A:$D,3,FALSE)</f>
        <v>#N/A</v>
      </c>
      <c r="D56" s="107"/>
      <c r="E56" s="106" t="e">
        <f>VLOOKUP(D56,Formler!$Q:$S,3,FALSE)</f>
        <v>#N/A</v>
      </c>
      <c r="F56" s="107"/>
      <c r="G56" s="108">
        <f t="shared" si="0"/>
        <v>0</v>
      </c>
      <c r="H56" s="109" t="e">
        <f t="shared" si="9"/>
        <v>#N/A</v>
      </c>
      <c r="I56" s="107"/>
      <c r="J56" s="110">
        <f t="shared" si="2"/>
        <v>0</v>
      </c>
      <c r="K56" s="107">
        <v>4</v>
      </c>
      <c r="L56" s="107">
        <v>4</v>
      </c>
      <c r="M56" s="107">
        <v>4</v>
      </c>
      <c r="N56" s="107">
        <v>4</v>
      </c>
      <c r="O56" s="111">
        <f t="shared" si="10"/>
        <v>1</v>
      </c>
      <c r="P56" s="112" t="e">
        <f t="shared" si="4"/>
        <v>#N/A</v>
      </c>
      <c r="Q56" s="113"/>
      <c r="R56" s="114" t="e">
        <f t="shared" si="5"/>
        <v>#N/A</v>
      </c>
    </row>
    <row r="57" spans="2:18" ht="15">
      <c r="B57" s="105" t="e">
        <f>VLOOKUP(D57,Formler!$A:$D,2,FALSE)</f>
        <v>#N/A</v>
      </c>
      <c r="C57" s="106" t="e">
        <f>VLOOKUP(D57,Formler!$A:$D,3,FALSE)</f>
        <v>#N/A</v>
      </c>
      <c r="D57" s="107"/>
      <c r="E57" s="106" t="e">
        <f>VLOOKUP(D57,Formler!$Q:$S,3,FALSE)</f>
        <v>#N/A</v>
      </c>
      <c r="F57" s="107"/>
      <c r="G57" s="108">
        <f t="shared" si="0"/>
        <v>0</v>
      </c>
      <c r="H57" s="109" t="e">
        <f t="shared" si="9"/>
        <v>#N/A</v>
      </c>
      <c r="I57" s="107"/>
      <c r="J57" s="110">
        <f t="shared" si="2"/>
        <v>0</v>
      </c>
      <c r="K57" s="107">
        <v>4</v>
      </c>
      <c r="L57" s="107">
        <v>4</v>
      </c>
      <c r="M57" s="107">
        <v>4</v>
      </c>
      <c r="N57" s="107">
        <v>4</v>
      </c>
      <c r="O57" s="111">
        <f t="shared" si="10"/>
        <v>1</v>
      </c>
      <c r="P57" s="112" t="e">
        <f t="shared" si="4"/>
        <v>#N/A</v>
      </c>
      <c r="Q57" s="113"/>
      <c r="R57" s="114" t="e">
        <f t="shared" si="5"/>
        <v>#N/A</v>
      </c>
    </row>
    <row r="58" spans="2:18" ht="15">
      <c r="B58" s="105" t="e">
        <f>VLOOKUP(D58,Formler!$A:$D,2,FALSE)</f>
        <v>#N/A</v>
      </c>
      <c r="C58" s="106" t="e">
        <f>VLOOKUP(D58,Formler!$A:$D,3,FALSE)</f>
        <v>#N/A</v>
      </c>
      <c r="D58" s="107"/>
      <c r="E58" s="106" t="e">
        <f>VLOOKUP(D58,Formler!$Q:$S,3,FALSE)</f>
        <v>#N/A</v>
      </c>
      <c r="F58" s="107"/>
      <c r="G58" s="108">
        <f t="shared" si="0"/>
        <v>0</v>
      </c>
      <c r="H58" s="109" t="e">
        <f t="shared" si="9"/>
        <v>#N/A</v>
      </c>
      <c r="I58" s="107"/>
      <c r="J58" s="110">
        <f t="shared" si="2"/>
        <v>0</v>
      </c>
      <c r="K58" s="107">
        <v>4</v>
      </c>
      <c r="L58" s="107">
        <v>4</v>
      </c>
      <c r="M58" s="107">
        <v>4</v>
      </c>
      <c r="N58" s="107">
        <v>4</v>
      </c>
      <c r="O58" s="111">
        <f t="shared" si="10"/>
        <v>1</v>
      </c>
      <c r="P58" s="112" t="e">
        <f t="shared" si="4"/>
        <v>#N/A</v>
      </c>
      <c r="Q58" s="113"/>
      <c r="R58" s="114" t="e">
        <f t="shared" si="5"/>
        <v>#N/A</v>
      </c>
    </row>
    <row r="59" spans="2:18" ht="15">
      <c r="B59" s="105" t="e">
        <f>VLOOKUP(D59,Formler!$A:$D,2,FALSE)</f>
        <v>#N/A</v>
      </c>
      <c r="C59" s="106" t="e">
        <f>VLOOKUP(D59,Formler!$A:$D,3,FALSE)</f>
        <v>#N/A</v>
      </c>
      <c r="D59" s="107"/>
      <c r="E59" s="106" t="e">
        <f>VLOOKUP(D59,Formler!$Q:$S,3,FALSE)</f>
        <v>#N/A</v>
      </c>
      <c r="F59" s="107"/>
      <c r="G59" s="108">
        <f t="shared" si="0"/>
        <v>0</v>
      </c>
      <c r="H59" s="109" t="e">
        <f t="shared" si="9"/>
        <v>#N/A</v>
      </c>
      <c r="I59" s="107"/>
      <c r="J59" s="110">
        <f t="shared" si="2"/>
        <v>0</v>
      </c>
      <c r="K59" s="107">
        <v>4</v>
      </c>
      <c r="L59" s="107">
        <v>4</v>
      </c>
      <c r="M59" s="107">
        <v>4</v>
      </c>
      <c r="N59" s="107">
        <v>4</v>
      </c>
      <c r="O59" s="111">
        <f t="shared" si="10"/>
        <v>1</v>
      </c>
      <c r="P59" s="112" t="e">
        <f t="shared" si="4"/>
        <v>#N/A</v>
      </c>
      <c r="Q59" s="113"/>
      <c r="R59" s="114" t="e">
        <f t="shared" si="5"/>
        <v>#N/A</v>
      </c>
    </row>
    <row r="60" spans="2:18" ht="15">
      <c r="B60" s="105" t="e">
        <f>VLOOKUP(D60,Formler!$A:$D,2,FALSE)</f>
        <v>#N/A</v>
      </c>
      <c r="C60" s="106" t="e">
        <f>VLOOKUP(D60,Formler!$A:$D,3,FALSE)</f>
        <v>#N/A</v>
      </c>
      <c r="D60" s="107"/>
      <c r="E60" s="106" t="e">
        <f>VLOOKUP(D60,Formler!$Q:$S,3,FALSE)</f>
        <v>#N/A</v>
      </c>
      <c r="F60" s="107"/>
      <c r="G60" s="108">
        <f t="shared" si="0"/>
        <v>0</v>
      </c>
      <c r="H60" s="109" t="e">
        <f t="shared" si="9"/>
        <v>#N/A</v>
      </c>
      <c r="I60" s="107"/>
      <c r="J60" s="110">
        <f t="shared" si="2"/>
        <v>0</v>
      </c>
      <c r="K60" s="107">
        <v>4</v>
      </c>
      <c r="L60" s="107">
        <v>4</v>
      </c>
      <c r="M60" s="107">
        <v>4</v>
      </c>
      <c r="N60" s="107">
        <v>4</v>
      </c>
      <c r="O60" s="111">
        <f t="shared" si="10"/>
        <v>1</v>
      </c>
      <c r="P60" s="112" t="e">
        <f t="shared" si="4"/>
        <v>#N/A</v>
      </c>
      <c r="Q60" s="113"/>
      <c r="R60" s="114" t="e">
        <f t="shared" si="5"/>
        <v>#N/A</v>
      </c>
    </row>
    <row r="61" spans="2:18" ht="15">
      <c r="B61" s="105" t="e">
        <f>VLOOKUP(D61,Formler!$A:$D,2,FALSE)</f>
        <v>#N/A</v>
      </c>
      <c r="C61" s="106" t="e">
        <f>VLOOKUP(D61,Formler!$A:$D,3,FALSE)</f>
        <v>#N/A</v>
      </c>
      <c r="D61" s="107"/>
      <c r="E61" s="106" t="e">
        <f>VLOOKUP(D61,Formler!$Q:$S,3,FALSE)</f>
        <v>#N/A</v>
      </c>
      <c r="F61" s="107"/>
      <c r="G61" s="108">
        <f t="shared" si="0"/>
        <v>0</v>
      </c>
      <c r="H61" s="109" t="e">
        <f t="shared" si="9"/>
        <v>#N/A</v>
      </c>
      <c r="I61" s="107"/>
      <c r="J61" s="110">
        <f t="shared" si="2"/>
        <v>0</v>
      </c>
      <c r="K61" s="107">
        <v>4</v>
      </c>
      <c r="L61" s="107">
        <v>4</v>
      </c>
      <c r="M61" s="107">
        <v>4</v>
      </c>
      <c r="N61" s="107">
        <v>4</v>
      </c>
      <c r="O61" s="111">
        <f t="shared" si="10"/>
        <v>1</v>
      </c>
      <c r="P61" s="112" t="e">
        <f t="shared" si="4"/>
        <v>#N/A</v>
      </c>
      <c r="Q61" s="113"/>
      <c r="R61" s="114" t="e">
        <f t="shared" si="5"/>
        <v>#N/A</v>
      </c>
    </row>
    <row r="62" spans="2:18" ht="15">
      <c r="B62" s="105" t="e">
        <f>VLOOKUP(D62,Formler!$A:$D,2,FALSE)</f>
        <v>#N/A</v>
      </c>
      <c r="C62" s="106" t="e">
        <f>VLOOKUP(D62,Formler!$A:$D,3,FALSE)</f>
        <v>#N/A</v>
      </c>
      <c r="D62" s="107"/>
      <c r="E62" s="106" t="e">
        <f>VLOOKUP(D62,Formler!$Q:$S,3,FALSE)</f>
        <v>#N/A</v>
      </c>
      <c r="F62" s="107"/>
      <c r="G62" s="108">
        <f t="shared" si="0"/>
        <v>0</v>
      </c>
      <c r="H62" s="109" t="e">
        <f t="shared" ref="H62:H72" si="11">G62*E62</f>
        <v>#N/A</v>
      </c>
      <c r="I62" s="107"/>
      <c r="J62" s="110">
        <f t="shared" si="2"/>
        <v>0</v>
      </c>
      <c r="K62" s="107">
        <v>4</v>
      </c>
      <c r="L62" s="107">
        <v>4</v>
      </c>
      <c r="M62" s="107">
        <v>4</v>
      </c>
      <c r="N62" s="107">
        <v>4</v>
      </c>
      <c r="O62" s="111">
        <f t="shared" ref="O62:O72" si="12">(SUM(K62:N62)/16)</f>
        <v>1</v>
      </c>
      <c r="P62" s="112" t="e">
        <f t="shared" si="4"/>
        <v>#N/A</v>
      </c>
      <c r="Q62" s="113"/>
      <c r="R62" s="114" t="e">
        <f t="shared" si="5"/>
        <v>#N/A</v>
      </c>
    </row>
    <row r="63" spans="2:18" ht="15">
      <c r="B63" s="105" t="e">
        <f>VLOOKUP(D63,Formler!$A:$D,2,FALSE)</f>
        <v>#N/A</v>
      </c>
      <c r="C63" s="106" t="e">
        <f>VLOOKUP(D63,Formler!$A:$D,3,FALSE)</f>
        <v>#N/A</v>
      </c>
      <c r="D63" s="107"/>
      <c r="E63" s="106" t="e">
        <f>VLOOKUP(D63,Formler!$Q:$S,3,FALSE)</f>
        <v>#N/A</v>
      </c>
      <c r="F63" s="107"/>
      <c r="G63" s="108">
        <f t="shared" si="0"/>
        <v>0</v>
      </c>
      <c r="H63" s="109" t="e">
        <f t="shared" si="11"/>
        <v>#N/A</v>
      </c>
      <c r="I63" s="107"/>
      <c r="J63" s="110">
        <f t="shared" si="2"/>
        <v>0</v>
      </c>
      <c r="K63" s="107">
        <v>4</v>
      </c>
      <c r="L63" s="107">
        <v>4</v>
      </c>
      <c r="M63" s="107">
        <v>4</v>
      </c>
      <c r="N63" s="107">
        <v>4</v>
      </c>
      <c r="O63" s="111">
        <f t="shared" si="12"/>
        <v>1</v>
      </c>
      <c r="P63" s="112" t="e">
        <f t="shared" si="4"/>
        <v>#N/A</v>
      </c>
      <c r="Q63" s="113"/>
      <c r="R63" s="114" t="e">
        <f t="shared" si="5"/>
        <v>#N/A</v>
      </c>
    </row>
    <row r="64" spans="2:18" ht="15">
      <c r="B64" s="105" t="e">
        <f>VLOOKUP(D64,Formler!$A:$D,2,FALSE)</f>
        <v>#N/A</v>
      </c>
      <c r="C64" s="106" t="e">
        <f>VLOOKUP(D64,Formler!$A:$D,3,FALSE)</f>
        <v>#N/A</v>
      </c>
      <c r="D64" s="107"/>
      <c r="E64" s="106" t="e">
        <f>VLOOKUP(D64,Formler!$Q:$S,3,FALSE)</f>
        <v>#N/A</v>
      </c>
      <c r="F64" s="107"/>
      <c r="G64" s="108">
        <f t="shared" si="0"/>
        <v>0</v>
      </c>
      <c r="H64" s="109" t="e">
        <f t="shared" si="11"/>
        <v>#N/A</v>
      </c>
      <c r="I64" s="107"/>
      <c r="J64" s="110">
        <f t="shared" si="2"/>
        <v>0</v>
      </c>
      <c r="K64" s="107">
        <v>4</v>
      </c>
      <c r="L64" s="107">
        <v>4</v>
      </c>
      <c r="M64" s="107">
        <v>4</v>
      </c>
      <c r="N64" s="107">
        <v>4</v>
      </c>
      <c r="O64" s="111">
        <f t="shared" si="12"/>
        <v>1</v>
      </c>
      <c r="P64" s="112" t="e">
        <f t="shared" si="4"/>
        <v>#N/A</v>
      </c>
      <c r="Q64" s="113"/>
      <c r="R64" s="114" t="e">
        <f t="shared" si="5"/>
        <v>#N/A</v>
      </c>
    </row>
    <row r="65" spans="2:18" ht="15">
      <c r="B65" s="105" t="e">
        <f>VLOOKUP(D65,Formler!$A:$D,2,FALSE)</f>
        <v>#N/A</v>
      </c>
      <c r="C65" s="106" t="e">
        <f>VLOOKUP(D65,Formler!$A:$D,3,FALSE)</f>
        <v>#N/A</v>
      </c>
      <c r="D65" s="107"/>
      <c r="E65" s="106" t="e">
        <f>VLOOKUP(D65,Formler!$Q:$S,3,FALSE)</f>
        <v>#N/A</v>
      </c>
      <c r="F65" s="107"/>
      <c r="G65" s="108">
        <f t="shared" si="0"/>
        <v>0</v>
      </c>
      <c r="H65" s="109" t="e">
        <f t="shared" si="11"/>
        <v>#N/A</v>
      </c>
      <c r="I65" s="107"/>
      <c r="J65" s="110">
        <f t="shared" si="2"/>
        <v>0</v>
      </c>
      <c r="K65" s="107">
        <v>4</v>
      </c>
      <c r="L65" s="107">
        <v>4</v>
      </c>
      <c r="M65" s="107">
        <v>4</v>
      </c>
      <c r="N65" s="107">
        <v>4</v>
      </c>
      <c r="O65" s="111">
        <f t="shared" si="12"/>
        <v>1</v>
      </c>
      <c r="P65" s="112" t="e">
        <f t="shared" si="4"/>
        <v>#N/A</v>
      </c>
      <c r="Q65" s="113"/>
      <c r="R65" s="114" t="e">
        <f t="shared" si="5"/>
        <v>#N/A</v>
      </c>
    </row>
    <row r="66" spans="2:18" ht="15">
      <c r="B66" s="105" t="e">
        <f>VLOOKUP(D66,Formler!$A:$D,2,FALSE)</f>
        <v>#N/A</v>
      </c>
      <c r="C66" s="106" t="e">
        <f>VLOOKUP(D66,Formler!$A:$D,3,FALSE)</f>
        <v>#N/A</v>
      </c>
      <c r="D66" s="107"/>
      <c r="E66" s="106" t="e">
        <f>VLOOKUP(D66,Formler!$Q:$S,3,FALSE)</f>
        <v>#N/A</v>
      </c>
      <c r="F66" s="107"/>
      <c r="G66" s="108">
        <f t="shared" si="0"/>
        <v>0</v>
      </c>
      <c r="H66" s="109" t="e">
        <f t="shared" si="11"/>
        <v>#N/A</v>
      </c>
      <c r="I66" s="107"/>
      <c r="J66" s="110">
        <f t="shared" si="2"/>
        <v>0</v>
      </c>
      <c r="K66" s="107">
        <v>4</v>
      </c>
      <c r="L66" s="107">
        <v>4</v>
      </c>
      <c r="M66" s="107">
        <v>4</v>
      </c>
      <c r="N66" s="107">
        <v>4</v>
      </c>
      <c r="O66" s="111">
        <f t="shared" si="12"/>
        <v>1</v>
      </c>
      <c r="P66" s="112" t="e">
        <f t="shared" si="4"/>
        <v>#N/A</v>
      </c>
      <c r="Q66" s="113"/>
      <c r="R66" s="114" t="e">
        <f t="shared" si="5"/>
        <v>#N/A</v>
      </c>
    </row>
    <row r="67" spans="2:18" ht="15">
      <c r="B67" s="105" t="e">
        <f>VLOOKUP(D67,Formler!$A:$D,2,FALSE)</f>
        <v>#N/A</v>
      </c>
      <c r="C67" s="106" t="e">
        <f>VLOOKUP(D67,Formler!$A:$D,3,FALSE)</f>
        <v>#N/A</v>
      </c>
      <c r="D67" s="107"/>
      <c r="E67" s="106" t="e">
        <f>VLOOKUP(D67,Formler!$Q:$S,3,FALSE)</f>
        <v>#N/A</v>
      </c>
      <c r="F67" s="107"/>
      <c r="G67" s="108">
        <f t="shared" si="0"/>
        <v>0</v>
      </c>
      <c r="H67" s="109" t="e">
        <f t="shared" si="11"/>
        <v>#N/A</v>
      </c>
      <c r="I67" s="107"/>
      <c r="J67" s="110">
        <f t="shared" si="2"/>
        <v>0</v>
      </c>
      <c r="K67" s="107">
        <v>4</v>
      </c>
      <c r="L67" s="107">
        <v>4</v>
      </c>
      <c r="M67" s="107">
        <v>4</v>
      </c>
      <c r="N67" s="107">
        <v>4</v>
      </c>
      <c r="O67" s="111">
        <f t="shared" si="12"/>
        <v>1</v>
      </c>
      <c r="P67" s="112" t="e">
        <f t="shared" si="4"/>
        <v>#N/A</v>
      </c>
      <c r="Q67" s="113"/>
      <c r="R67" s="114" t="e">
        <f t="shared" si="5"/>
        <v>#N/A</v>
      </c>
    </row>
    <row r="68" spans="2:18" ht="15">
      <c r="B68" s="105" t="e">
        <f>VLOOKUP(D68,Formler!$A:$D,2,FALSE)</f>
        <v>#N/A</v>
      </c>
      <c r="C68" s="106" t="e">
        <f>VLOOKUP(D68,Formler!$A:$D,3,FALSE)</f>
        <v>#N/A</v>
      </c>
      <c r="D68" s="107"/>
      <c r="E68" s="106" t="e">
        <f>VLOOKUP(D68,Formler!$Q:$S,3,FALSE)</f>
        <v>#N/A</v>
      </c>
      <c r="F68" s="107"/>
      <c r="G68" s="108">
        <f t="shared" si="0"/>
        <v>0</v>
      </c>
      <c r="H68" s="109" t="e">
        <f t="shared" si="11"/>
        <v>#N/A</v>
      </c>
      <c r="I68" s="107"/>
      <c r="J68" s="110">
        <f t="shared" si="2"/>
        <v>0</v>
      </c>
      <c r="K68" s="107">
        <v>4</v>
      </c>
      <c r="L68" s="107">
        <v>4</v>
      </c>
      <c r="M68" s="107">
        <v>4</v>
      </c>
      <c r="N68" s="107">
        <v>4</v>
      </c>
      <c r="O68" s="111">
        <f t="shared" si="12"/>
        <v>1</v>
      </c>
      <c r="P68" s="112" t="e">
        <f t="shared" si="4"/>
        <v>#N/A</v>
      </c>
      <c r="Q68" s="113"/>
      <c r="R68" s="114" t="e">
        <f t="shared" si="5"/>
        <v>#N/A</v>
      </c>
    </row>
    <row r="69" spans="2:18" ht="15">
      <c r="B69" s="105" t="e">
        <f>VLOOKUP(D69,Formler!$A:$D,2,FALSE)</f>
        <v>#N/A</v>
      </c>
      <c r="C69" s="106" t="e">
        <f>VLOOKUP(D69,Formler!$A:$D,3,FALSE)</f>
        <v>#N/A</v>
      </c>
      <c r="D69" s="107"/>
      <c r="E69" s="106" t="e">
        <f>VLOOKUP(D69,Formler!$Q:$S,3,FALSE)</f>
        <v>#N/A</v>
      </c>
      <c r="F69" s="107"/>
      <c r="G69" s="108">
        <f t="shared" ref="G69:G72" si="13">(F69*F69)/(4*PI())</f>
        <v>0</v>
      </c>
      <c r="H69" s="109" t="e">
        <f t="shared" si="11"/>
        <v>#N/A</v>
      </c>
      <c r="I69" s="107"/>
      <c r="J69" s="110">
        <f t="shared" ref="J69:J72" si="14">IF(I69=1,IF(70*G69+IF(I69=1,20000,(IF(I69=2,10000,0)))&gt;=85000,85000,70*G69+IF(I69=1,20000,(IF(I69=2,10000,0)))),IF(70*G69+IF(I69=1,20000,(IF(I69=2,10000,0)))&gt;=75000,75000,70*G69+IF(I69=1,20000,(IF(I69=2,10000,0)))))</f>
        <v>0</v>
      </c>
      <c r="K69" s="107">
        <v>4</v>
      </c>
      <c r="L69" s="107">
        <v>4</v>
      </c>
      <c r="M69" s="107">
        <v>4</v>
      </c>
      <c r="N69" s="107">
        <v>4</v>
      </c>
      <c r="O69" s="111">
        <f t="shared" si="12"/>
        <v>1</v>
      </c>
      <c r="P69" s="112" t="e">
        <f t="shared" ref="P69:P72" si="15">H69*O69+J69</f>
        <v>#N/A</v>
      </c>
      <c r="Q69" s="113"/>
      <c r="R69" s="114" t="e">
        <f t="shared" si="5"/>
        <v>#N/A</v>
      </c>
    </row>
    <row r="70" spans="2:18" ht="15">
      <c r="B70" s="105" t="e">
        <f>VLOOKUP(D70,Formler!$A:$D,2,FALSE)</f>
        <v>#N/A</v>
      </c>
      <c r="C70" s="106" t="e">
        <f>VLOOKUP(D70,Formler!$A:$D,3,FALSE)</f>
        <v>#N/A</v>
      </c>
      <c r="D70" s="107"/>
      <c r="E70" s="106" t="e">
        <f>VLOOKUP(D70,Formler!$Q:$S,3,FALSE)</f>
        <v>#N/A</v>
      </c>
      <c r="F70" s="107"/>
      <c r="G70" s="108">
        <f t="shared" si="13"/>
        <v>0</v>
      </c>
      <c r="H70" s="109" t="e">
        <f t="shared" si="11"/>
        <v>#N/A</v>
      </c>
      <c r="I70" s="107"/>
      <c r="J70" s="110">
        <f t="shared" si="14"/>
        <v>0</v>
      </c>
      <c r="K70" s="107">
        <v>4</v>
      </c>
      <c r="L70" s="107">
        <v>4</v>
      </c>
      <c r="M70" s="107">
        <v>4</v>
      </c>
      <c r="N70" s="107">
        <v>4</v>
      </c>
      <c r="O70" s="111">
        <f t="shared" si="12"/>
        <v>1</v>
      </c>
      <c r="P70" s="112" t="e">
        <f t="shared" si="15"/>
        <v>#N/A</v>
      </c>
      <c r="Q70" s="113"/>
      <c r="R70" s="114" t="e">
        <f t="shared" ref="R70:R72" si="16">P70*Q70</f>
        <v>#N/A</v>
      </c>
    </row>
    <row r="71" spans="2:18" ht="15">
      <c r="B71" s="105" t="e">
        <f>VLOOKUP(D71,Formler!$A:$D,2,FALSE)</f>
        <v>#N/A</v>
      </c>
      <c r="C71" s="106" t="e">
        <f>VLOOKUP(D71,Formler!$A:$D,3,FALSE)</f>
        <v>#N/A</v>
      </c>
      <c r="D71" s="107"/>
      <c r="E71" s="106" t="e">
        <f>VLOOKUP(D71,Formler!$Q:$S,3,FALSE)</f>
        <v>#N/A</v>
      </c>
      <c r="F71" s="107"/>
      <c r="G71" s="108">
        <f t="shared" si="13"/>
        <v>0</v>
      </c>
      <c r="H71" s="109" t="e">
        <f t="shared" si="11"/>
        <v>#N/A</v>
      </c>
      <c r="I71" s="107"/>
      <c r="J71" s="110">
        <f t="shared" si="14"/>
        <v>0</v>
      </c>
      <c r="K71" s="107">
        <v>4</v>
      </c>
      <c r="L71" s="107">
        <v>4</v>
      </c>
      <c r="M71" s="107">
        <v>4</v>
      </c>
      <c r="N71" s="107">
        <v>4</v>
      </c>
      <c r="O71" s="111">
        <f t="shared" si="12"/>
        <v>1</v>
      </c>
      <c r="P71" s="112" t="e">
        <f t="shared" si="15"/>
        <v>#N/A</v>
      </c>
      <c r="Q71" s="113"/>
      <c r="R71" s="114" t="e">
        <f t="shared" si="16"/>
        <v>#N/A</v>
      </c>
    </row>
    <row r="72" spans="2:18" ht="15.75" thickBot="1">
      <c r="B72" s="115" t="e">
        <f>VLOOKUP(D72,Formler!$A:$D,2,FALSE)</f>
        <v>#N/A</v>
      </c>
      <c r="C72" s="116" t="e">
        <f>VLOOKUP(D72,Formler!$A:$D,3,FALSE)</f>
        <v>#N/A</v>
      </c>
      <c r="D72" s="117"/>
      <c r="E72" s="116" t="e">
        <f>VLOOKUP(D72,Formler!$Q:$S,3,FALSE)</f>
        <v>#N/A</v>
      </c>
      <c r="F72" s="117"/>
      <c r="G72" s="118">
        <f t="shared" si="13"/>
        <v>0</v>
      </c>
      <c r="H72" s="119" t="e">
        <f t="shared" si="11"/>
        <v>#N/A</v>
      </c>
      <c r="I72" s="117"/>
      <c r="J72" s="120">
        <f t="shared" si="14"/>
        <v>0</v>
      </c>
      <c r="K72" s="117">
        <v>4</v>
      </c>
      <c r="L72" s="117">
        <v>4</v>
      </c>
      <c r="M72" s="117">
        <v>4</v>
      </c>
      <c r="N72" s="117">
        <v>4</v>
      </c>
      <c r="O72" s="121">
        <f t="shared" si="12"/>
        <v>1</v>
      </c>
      <c r="P72" s="122" t="e">
        <f t="shared" si="15"/>
        <v>#N/A</v>
      </c>
      <c r="Q72" s="123"/>
      <c r="R72" s="124" t="e">
        <f t="shared" si="16"/>
        <v>#N/A</v>
      </c>
    </row>
    <row r="74" spans="2:18" ht="15">
      <c r="B74" s="125"/>
      <c r="C74" s="104"/>
      <c r="D74" s="104"/>
      <c r="E74" s="104"/>
      <c r="F74" s="104"/>
      <c r="G74" s="104"/>
      <c r="H74" s="104"/>
      <c r="I74" s="104"/>
      <c r="J74" s="104"/>
      <c r="K74" s="104"/>
      <c r="L74" s="104"/>
      <c r="M74" s="104"/>
      <c r="N74" s="104"/>
      <c r="O74" s="104" t="s">
        <v>21</v>
      </c>
      <c r="P74" s="126" t="e">
        <f>SUM(P4:P73)</f>
        <v>#N/A</v>
      </c>
      <c r="Q74" s="104"/>
      <c r="R74" s="126" t="e">
        <f>SUM(R4:R73)</f>
        <v>#N/A</v>
      </c>
    </row>
  </sheetData>
  <mergeCells count="2">
    <mergeCell ref="D1:R1"/>
    <mergeCell ref="B2:R2"/>
  </mergeCells>
  <dataValidations count="1">
    <dataValidation type="whole" allowBlank="1" showInputMessage="1" showErrorMessage="1" sqref="K4:N72" xr:uid="{00000000-0002-0000-0000-000000000000}">
      <formula1>0</formula1>
      <formula2>4</formula2>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2:ALZ137"/>
  <sheetViews>
    <sheetView zoomScale="80" zoomScaleNormal="80" workbookViewId="0">
      <pane xSplit="4" ySplit="6" topLeftCell="E7" activePane="bottomRight" state="frozen"/>
      <selection pane="bottomRight"/>
      <selection pane="bottomLeft" activeCell="A7" sqref="A7"/>
      <selection pane="topRight" activeCell="D1" sqref="D1"/>
    </sheetView>
  </sheetViews>
  <sheetFormatPr defaultColWidth="9" defaultRowHeight="15"/>
  <cols>
    <col min="1" max="1" width="8.125" style="1" customWidth="1"/>
    <col min="2" max="2" width="40.5" style="48" customWidth="1"/>
    <col min="3" max="3" width="23" style="1" bestFit="1" customWidth="1"/>
    <col min="4" max="4" width="15" style="1" bestFit="1" customWidth="1"/>
    <col min="5" max="5" width="20.25" style="1" bestFit="1" customWidth="1"/>
    <col min="6" max="6" width="15" style="1" customWidth="1"/>
    <col min="7" max="7" width="16.875" style="1" bestFit="1" customWidth="1"/>
    <col min="8" max="8" width="18.375" style="1" bestFit="1" customWidth="1"/>
    <col min="9" max="9" width="24.25" style="1" bestFit="1" customWidth="1"/>
    <col min="10" max="10" width="20.75" style="1" bestFit="1" customWidth="1"/>
    <col min="11" max="12" width="16.875" style="1" bestFit="1" customWidth="1"/>
    <col min="13" max="14" width="20.625" style="1" bestFit="1" customWidth="1"/>
    <col min="15" max="15" width="17.375" style="1" bestFit="1" customWidth="1"/>
    <col min="16" max="16" width="14.75" style="1" bestFit="1" customWidth="1"/>
    <col min="17" max="17" width="3.875" style="1" bestFit="1" customWidth="1"/>
    <col min="18" max="18" width="45.75" style="1" bestFit="1" customWidth="1"/>
    <col min="19" max="19" width="27" style="1" bestFit="1" customWidth="1"/>
    <col min="20" max="1014" width="8.125" style="1" customWidth="1"/>
    <col min="1015" max="16384" width="9" style="2"/>
  </cols>
  <sheetData>
    <row r="2" spans="1:1014">
      <c r="B2" s="46" t="s">
        <v>22</v>
      </c>
      <c r="C2" s="4">
        <v>10.280900000000001</v>
      </c>
      <c r="D2" s="47">
        <v>43739</v>
      </c>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row>
    <row r="3" spans="1:1014">
      <c r="B3" s="1" t="s">
        <v>23</v>
      </c>
      <c r="C3" s="49">
        <f>13*13/(4*PI())</f>
        <v>13.448592691265157</v>
      </c>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row>
    <row r="4" spans="1:1014">
      <c r="B4" s="1"/>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row>
    <row r="5" spans="1:1014">
      <c r="B5"/>
      <c r="D5" s="3" t="s">
        <v>24</v>
      </c>
      <c r="E5" s="3"/>
      <c r="F5" s="3"/>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row>
    <row r="6" spans="1:1014">
      <c r="A6" s="6"/>
      <c r="B6" s="64" t="s">
        <v>25</v>
      </c>
      <c r="C6" s="64" t="s">
        <v>26</v>
      </c>
      <c r="D6" s="61" t="s">
        <v>27</v>
      </c>
      <c r="E6" s="61" t="s">
        <v>28</v>
      </c>
      <c r="F6" s="62" t="s">
        <v>29</v>
      </c>
      <c r="G6" s="62" t="s">
        <v>30</v>
      </c>
      <c r="H6" s="62" t="s">
        <v>31</v>
      </c>
      <c r="I6" s="62" t="s">
        <v>32</v>
      </c>
      <c r="J6" s="62" t="s">
        <v>33</v>
      </c>
      <c r="K6" s="62" t="s">
        <v>34</v>
      </c>
      <c r="L6" s="62" t="s">
        <v>35</v>
      </c>
      <c r="M6" s="62" t="s">
        <v>36</v>
      </c>
      <c r="N6" s="62" t="s">
        <v>37</v>
      </c>
      <c r="O6" s="62" t="s">
        <v>38</v>
      </c>
      <c r="Q6" s="49"/>
      <c r="R6" s="50" t="s">
        <v>39</v>
      </c>
      <c r="S6" s="50" t="s">
        <v>40</v>
      </c>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row>
    <row r="7" spans="1:1014">
      <c r="A7" s="49">
        <v>1</v>
      </c>
      <c r="B7" s="65" t="s">
        <v>41</v>
      </c>
      <c r="C7" s="65" t="s">
        <v>42</v>
      </c>
      <c r="D7" s="66">
        <f t="shared" ref="D7:D38" si="0">AVERAGE(E7:L7)</f>
        <v>2480.09</v>
      </c>
      <c r="E7" s="81">
        <f>M7*$C$2</f>
        <v>2570.2250000000004</v>
      </c>
      <c r="F7" s="81">
        <f>N7*$C$2</f>
        <v>2570.2250000000004</v>
      </c>
      <c r="G7" s="72" t="s">
        <v>43</v>
      </c>
      <c r="H7" s="71">
        <v>2320</v>
      </c>
      <c r="I7" s="74" t="s">
        <v>43</v>
      </c>
      <c r="J7" s="74" t="s">
        <v>43</v>
      </c>
      <c r="K7" s="72">
        <v>2210</v>
      </c>
      <c r="L7" s="72">
        <v>2730</v>
      </c>
      <c r="M7" s="83">
        <v>250</v>
      </c>
      <c r="N7" s="83">
        <v>250</v>
      </c>
      <c r="O7" s="49">
        <f t="shared" ref="O7:O38" si="1">COUNT(E7:L7)</f>
        <v>5</v>
      </c>
      <c r="Q7" s="49">
        <f t="shared" ref="Q7:Q38" si="2">A7</f>
        <v>1</v>
      </c>
      <c r="R7" s="52" t="str">
        <f t="shared" ref="R7:R38" si="3">B7</f>
        <v xml:space="preserve">Acer campestre </v>
      </c>
      <c r="S7" s="51">
        <f t="shared" ref="S7:S38" si="4">D7/$C$3</f>
        <v>184.41260412405941</v>
      </c>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row>
    <row r="8" spans="1:1014">
      <c r="A8" s="49">
        <v>2</v>
      </c>
      <c r="B8" s="65" t="s">
        <v>44</v>
      </c>
      <c r="C8" s="65" t="s">
        <v>42</v>
      </c>
      <c r="D8" s="66">
        <f t="shared" si="0"/>
        <v>2358.8062500000001</v>
      </c>
      <c r="E8" s="81">
        <f t="shared" ref="E8:E71" si="5">M8*$C$2</f>
        <v>2570.2250000000004</v>
      </c>
      <c r="F8" s="81">
        <f>N8*$C$2</f>
        <v>2570.2250000000004</v>
      </c>
      <c r="G8" s="71">
        <v>2500</v>
      </c>
      <c r="H8" s="71">
        <v>2320</v>
      </c>
      <c r="I8" s="71">
        <v>2260</v>
      </c>
      <c r="J8" s="71">
        <v>2405</v>
      </c>
      <c r="K8" s="72">
        <v>2210</v>
      </c>
      <c r="L8" s="72">
        <v>2035</v>
      </c>
      <c r="M8" s="83">
        <v>250</v>
      </c>
      <c r="N8" s="83">
        <v>250</v>
      </c>
      <c r="O8" s="49">
        <f t="shared" si="1"/>
        <v>8</v>
      </c>
      <c r="Q8" s="49">
        <f t="shared" si="2"/>
        <v>2</v>
      </c>
      <c r="R8" s="52" t="str">
        <f t="shared" si="3"/>
        <v>Acer campestre 'Elsrijk'</v>
      </c>
      <c r="S8" s="51">
        <f t="shared" si="4"/>
        <v>175.39428133116425</v>
      </c>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c r="AJY8" s="2"/>
      <c r="AJZ8" s="2"/>
      <c r="AKA8" s="2"/>
      <c r="AKB8" s="2"/>
      <c r="AKC8" s="2"/>
      <c r="AKD8" s="2"/>
      <c r="AKE8" s="2"/>
      <c r="AKF8" s="2"/>
      <c r="AKG8" s="2"/>
      <c r="AKH8" s="2"/>
      <c r="AKI8" s="2"/>
      <c r="AKJ8" s="2"/>
      <c r="AKK8" s="2"/>
      <c r="AKL8" s="2"/>
      <c r="AKM8" s="2"/>
      <c r="AKN8" s="2"/>
      <c r="AKO8" s="2"/>
      <c r="AKP8" s="2"/>
      <c r="AKQ8" s="2"/>
      <c r="AKR8" s="2"/>
      <c r="AKS8" s="2"/>
      <c r="AKT8" s="2"/>
      <c r="AKU8" s="2"/>
      <c r="AKV8" s="2"/>
      <c r="AKW8" s="2"/>
      <c r="AKX8" s="2"/>
      <c r="AKY8" s="2"/>
      <c r="AKZ8" s="2"/>
      <c r="ALA8" s="2"/>
      <c r="ALB8" s="2"/>
      <c r="ALC8" s="2"/>
      <c r="ALD8" s="2"/>
      <c r="ALE8" s="2"/>
      <c r="ALF8" s="2"/>
      <c r="ALG8" s="2"/>
      <c r="ALH8" s="2"/>
      <c r="ALI8" s="2"/>
      <c r="ALJ8" s="2"/>
      <c r="ALK8" s="2"/>
      <c r="ALL8" s="2"/>
      <c r="ALM8" s="2"/>
      <c r="ALN8" s="2"/>
      <c r="ALO8" s="2"/>
      <c r="ALP8" s="2"/>
      <c r="ALQ8" s="2"/>
      <c r="ALR8" s="2"/>
      <c r="ALS8" s="2"/>
      <c r="ALT8" s="2"/>
      <c r="ALU8" s="2"/>
      <c r="ALV8" s="2"/>
      <c r="ALW8" s="2"/>
      <c r="ALX8" s="2"/>
      <c r="ALY8" s="2"/>
      <c r="ALZ8" s="2"/>
    </row>
    <row r="9" spans="1:1014">
      <c r="A9" s="49">
        <v>3</v>
      </c>
      <c r="B9" s="65" t="s">
        <v>45</v>
      </c>
      <c r="C9" s="65" t="s">
        <v>42</v>
      </c>
      <c r="D9" s="66">
        <f t="shared" si="0"/>
        <v>2858</v>
      </c>
      <c r="E9" s="81"/>
      <c r="F9" s="81"/>
      <c r="G9" s="71">
        <v>3200</v>
      </c>
      <c r="H9" s="71">
        <v>3225</v>
      </c>
      <c r="I9" s="71">
        <v>2260</v>
      </c>
      <c r="J9" s="71">
        <v>2405</v>
      </c>
      <c r="K9" s="72">
        <v>3200</v>
      </c>
      <c r="L9" s="72" t="s">
        <v>43</v>
      </c>
      <c r="M9" s="84" t="s">
        <v>43</v>
      </c>
      <c r="N9" s="84" t="s">
        <v>43</v>
      </c>
      <c r="O9" s="49">
        <f t="shared" si="1"/>
        <v>5</v>
      </c>
      <c r="Q9" s="49">
        <f t="shared" si="2"/>
        <v>3</v>
      </c>
      <c r="R9" s="52" t="str">
        <f t="shared" si="3"/>
        <v>Acer campestre FK Uppsala E</v>
      </c>
      <c r="S9" s="51">
        <f t="shared" si="4"/>
        <v>212.51294210555335</v>
      </c>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c r="AJY9" s="2"/>
      <c r="AJZ9" s="2"/>
      <c r="AKA9" s="2"/>
      <c r="AKB9" s="2"/>
      <c r="AKC9" s="2"/>
      <c r="AKD9" s="2"/>
      <c r="AKE9" s="2"/>
      <c r="AKF9" s="2"/>
      <c r="AKG9" s="2"/>
      <c r="AKH9" s="2"/>
      <c r="AKI9" s="2"/>
      <c r="AKJ9" s="2"/>
      <c r="AKK9" s="2"/>
      <c r="AKL9" s="2"/>
      <c r="AKM9" s="2"/>
      <c r="AKN9" s="2"/>
      <c r="AKO9" s="2"/>
      <c r="AKP9" s="2"/>
      <c r="AKQ9" s="2"/>
      <c r="AKR9" s="2"/>
      <c r="AKS9" s="2"/>
      <c r="AKT9" s="2"/>
      <c r="AKU9" s="2"/>
      <c r="AKV9" s="2"/>
      <c r="AKW9" s="2"/>
      <c r="AKX9" s="2"/>
      <c r="AKY9" s="2"/>
      <c r="AKZ9" s="2"/>
      <c r="ALA9" s="2"/>
      <c r="ALB9" s="2"/>
      <c r="ALC9" s="2"/>
      <c r="ALD9" s="2"/>
      <c r="ALE9" s="2"/>
      <c r="ALF9" s="2"/>
      <c r="ALG9" s="2"/>
      <c r="ALH9" s="2"/>
      <c r="ALI9" s="2"/>
      <c r="ALJ9" s="2"/>
      <c r="ALK9" s="2"/>
      <c r="ALL9" s="2"/>
      <c r="ALM9" s="2"/>
      <c r="ALN9" s="2"/>
      <c r="ALO9" s="2"/>
      <c r="ALP9" s="2"/>
      <c r="ALQ9" s="2"/>
      <c r="ALR9" s="2"/>
      <c r="ALS9" s="2"/>
      <c r="ALT9" s="2"/>
      <c r="ALU9" s="2"/>
      <c r="ALV9" s="2"/>
      <c r="ALW9" s="2"/>
      <c r="ALX9" s="2"/>
      <c r="ALY9" s="2"/>
      <c r="ALZ9" s="2"/>
    </row>
    <row r="10" spans="1:1014">
      <c r="A10" s="49">
        <v>4</v>
      </c>
      <c r="B10" s="65" t="s">
        <v>46</v>
      </c>
      <c r="C10" s="65" t="s">
        <v>47</v>
      </c>
      <c r="D10" s="66">
        <f t="shared" si="0"/>
        <v>2878.652</v>
      </c>
      <c r="E10" s="81">
        <f t="shared" si="5"/>
        <v>2878.652</v>
      </c>
      <c r="F10" s="81">
        <f>N10*$C$2</f>
        <v>2878.652</v>
      </c>
      <c r="G10" s="72" t="s">
        <v>43</v>
      </c>
      <c r="H10" s="72" t="s">
        <v>43</v>
      </c>
      <c r="I10" s="73" t="s">
        <v>43</v>
      </c>
      <c r="J10" s="73" t="s">
        <v>43</v>
      </c>
      <c r="K10" s="72" t="s">
        <v>43</v>
      </c>
      <c r="L10" s="72" t="s">
        <v>43</v>
      </c>
      <c r="M10" s="83">
        <v>280</v>
      </c>
      <c r="N10" s="83">
        <v>280</v>
      </c>
      <c r="O10" s="49">
        <f t="shared" si="1"/>
        <v>2</v>
      </c>
      <c r="Q10" s="49">
        <f t="shared" si="2"/>
        <v>4</v>
      </c>
      <c r="R10" s="52" t="str">
        <f t="shared" si="3"/>
        <v>Acer cappadocicum</v>
      </c>
      <c r="S10" s="51">
        <f t="shared" si="4"/>
        <v>214.04856746607254</v>
      </c>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c r="AJY10" s="2"/>
      <c r="AJZ10" s="2"/>
      <c r="AKA10" s="2"/>
      <c r="AKB10" s="2"/>
      <c r="AKC10" s="2"/>
      <c r="AKD10" s="2"/>
      <c r="AKE10" s="2"/>
      <c r="AKF10" s="2"/>
      <c r="AKG10" s="2"/>
      <c r="AKH10" s="2"/>
      <c r="AKI10" s="2"/>
      <c r="AKJ10" s="2"/>
      <c r="AKK10" s="2"/>
      <c r="AKL10" s="2"/>
      <c r="AKM10" s="2"/>
      <c r="AKN10" s="2"/>
      <c r="AKO10" s="2"/>
      <c r="AKP10" s="2"/>
      <c r="AKQ10" s="2"/>
      <c r="AKR10" s="2"/>
      <c r="AKS10" s="2"/>
      <c r="AKT10" s="2"/>
      <c r="AKU10" s="2"/>
      <c r="AKV10" s="2"/>
      <c r="AKW10" s="2"/>
      <c r="AKX10" s="2"/>
      <c r="AKY10" s="2"/>
      <c r="AKZ10" s="2"/>
      <c r="ALA10" s="2"/>
      <c r="ALB10" s="2"/>
      <c r="ALC10" s="2"/>
      <c r="ALD10" s="2"/>
      <c r="ALE10" s="2"/>
      <c r="ALF10" s="2"/>
      <c r="ALG10" s="2"/>
      <c r="ALH10" s="2"/>
      <c r="ALI10" s="2"/>
      <c r="ALJ10" s="2"/>
      <c r="ALK10" s="2"/>
      <c r="ALL10" s="2"/>
      <c r="ALM10" s="2"/>
      <c r="ALN10" s="2"/>
      <c r="ALO10" s="2"/>
      <c r="ALP10" s="2"/>
      <c r="ALQ10" s="2"/>
      <c r="ALR10" s="2"/>
      <c r="ALS10" s="2"/>
      <c r="ALT10" s="2"/>
      <c r="ALU10" s="2"/>
      <c r="ALV10" s="2"/>
      <c r="ALW10" s="2"/>
      <c r="ALX10" s="2"/>
      <c r="ALY10" s="2"/>
      <c r="ALZ10" s="2"/>
    </row>
    <row r="11" spans="1:1014">
      <c r="A11" s="49">
        <v>5</v>
      </c>
      <c r="B11" s="65" t="s">
        <v>48</v>
      </c>
      <c r="C11" s="65" t="s">
        <v>49</v>
      </c>
      <c r="D11" s="66">
        <f t="shared" si="0"/>
        <v>2287.5002500000001</v>
      </c>
      <c r="E11" s="81">
        <f t="shared" si="5"/>
        <v>2261.7980000000002</v>
      </c>
      <c r="F11" s="81">
        <f>N11*$C$2</f>
        <v>2313.2025000000003</v>
      </c>
      <c r="G11" s="72" t="s">
        <v>43</v>
      </c>
      <c r="H11" s="72" t="s">
        <v>43</v>
      </c>
      <c r="I11" s="73" t="s">
        <v>43</v>
      </c>
      <c r="J11" s="73" t="s">
        <v>43</v>
      </c>
      <c r="K11" s="72" t="s">
        <v>43</v>
      </c>
      <c r="L11" s="72" t="s">
        <v>43</v>
      </c>
      <c r="M11" s="83">
        <v>220</v>
      </c>
      <c r="N11" s="83">
        <v>225</v>
      </c>
      <c r="O11" s="49">
        <f t="shared" si="1"/>
        <v>2</v>
      </c>
      <c r="Q11" s="49">
        <f t="shared" si="2"/>
        <v>5</v>
      </c>
      <c r="R11" s="52" t="str">
        <f t="shared" si="3"/>
        <v>Acer negundo</v>
      </c>
      <c r="S11" s="51">
        <f t="shared" si="4"/>
        <v>170.0921652185755</v>
      </c>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c r="AJY11" s="2"/>
      <c r="AJZ11" s="2"/>
      <c r="AKA11" s="2"/>
      <c r="AKB11" s="2"/>
      <c r="AKC11" s="2"/>
      <c r="AKD11" s="2"/>
      <c r="AKE11" s="2"/>
      <c r="AKF11" s="2"/>
      <c r="AKG11" s="2"/>
      <c r="AKH11" s="2"/>
      <c r="AKI11" s="2"/>
      <c r="AKJ11" s="2"/>
      <c r="AKK11" s="2"/>
      <c r="AKL11" s="2"/>
      <c r="AKM11" s="2"/>
      <c r="AKN11" s="2"/>
      <c r="AKO11" s="2"/>
      <c r="AKP11" s="2"/>
      <c r="AKQ11" s="2"/>
      <c r="AKR11" s="2"/>
      <c r="AKS11" s="2"/>
      <c r="AKT11" s="2"/>
      <c r="AKU11" s="2"/>
      <c r="AKV11" s="2"/>
      <c r="AKW11" s="2"/>
      <c r="AKX11" s="2"/>
      <c r="AKY11" s="2"/>
      <c r="AKZ11" s="2"/>
      <c r="ALA11" s="2"/>
      <c r="ALB11" s="2"/>
      <c r="ALC11" s="2"/>
      <c r="ALD11" s="2"/>
      <c r="ALE11" s="2"/>
      <c r="ALF11" s="2"/>
      <c r="ALG11" s="2"/>
      <c r="ALH11" s="2"/>
      <c r="ALI11" s="2"/>
      <c r="ALJ11" s="2"/>
      <c r="ALK11" s="2"/>
      <c r="ALL11" s="2"/>
      <c r="ALM11" s="2"/>
      <c r="ALN11" s="2"/>
      <c r="ALO11" s="2"/>
      <c r="ALP11" s="2"/>
      <c r="ALQ11" s="2"/>
      <c r="ALR11" s="2"/>
      <c r="ALS11" s="2"/>
      <c r="ALT11" s="2"/>
      <c r="ALU11" s="2"/>
      <c r="ALV11" s="2"/>
      <c r="ALW11" s="2"/>
      <c r="ALX11" s="2"/>
      <c r="ALY11" s="2"/>
      <c r="ALZ11" s="2"/>
    </row>
    <row r="12" spans="1:1014">
      <c r="A12" s="49">
        <v>6</v>
      </c>
      <c r="B12" s="65" t="s">
        <v>50</v>
      </c>
      <c r="C12" s="65" t="s">
        <v>49</v>
      </c>
      <c r="D12" s="66">
        <f t="shared" si="0"/>
        <v>2175.1999999999998</v>
      </c>
      <c r="E12" s="81"/>
      <c r="F12" s="81"/>
      <c r="G12" s="71">
        <v>2400</v>
      </c>
      <c r="H12" s="72" t="s">
        <v>43</v>
      </c>
      <c r="I12" s="71">
        <v>2260</v>
      </c>
      <c r="J12" s="71">
        <v>2226</v>
      </c>
      <c r="K12" s="72">
        <v>2060</v>
      </c>
      <c r="L12" s="72">
        <v>1930</v>
      </c>
      <c r="M12" s="84" t="s">
        <v>43</v>
      </c>
      <c r="N12" s="85" t="s">
        <v>43</v>
      </c>
      <c r="O12" s="49">
        <f t="shared" si="1"/>
        <v>5</v>
      </c>
      <c r="Q12" s="49">
        <f t="shared" si="2"/>
        <v>6</v>
      </c>
      <c r="R12" s="52" t="str">
        <f t="shared" si="3"/>
        <v>Acer negundo FK Alnarp E</v>
      </c>
      <c r="S12" s="51">
        <f t="shared" si="4"/>
        <v>161.74183053463946</v>
      </c>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c r="AJY12" s="2"/>
      <c r="AJZ12" s="2"/>
      <c r="AKA12" s="2"/>
      <c r="AKB12" s="2"/>
      <c r="AKC12" s="2"/>
      <c r="AKD12" s="2"/>
      <c r="AKE12" s="2"/>
      <c r="AKF12" s="2"/>
      <c r="AKG12" s="2"/>
      <c r="AKH12" s="2"/>
      <c r="AKI12" s="2"/>
      <c r="AKJ12" s="2"/>
      <c r="AKK12" s="2"/>
      <c r="AKL12" s="2"/>
      <c r="AKM12" s="2"/>
      <c r="AKN12" s="2"/>
      <c r="AKO12" s="2"/>
      <c r="AKP12" s="2"/>
      <c r="AKQ12" s="2"/>
      <c r="AKR12" s="2"/>
      <c r="AKS12" s="2"/>
      <c r="AKT12" s="2"/>
      <c r="AKU12" s="2"/>
      <c r="AKV12" s="2"/>
      <c r="AKW12" s="2"/>
      <c r="AKX12" s="2"/>
      <c r="AKY12" s="2"/>
      <c r="AKZ12" s="2"/>
      <c r="ALA12" s="2"/>
      <c r="ALB12" s="2"/>
      <c r="ALC12" s="2"/>
      <c r="ALD12" s="2"/>
      <c r="ALE12" s="2"/>
      <c r="ALF12" s="2"/>
      <c r="ALG12" s="2"/>
      <c r="ALH12" s="2"/>
      <c r="ALI12" s="2"/>
      <c r="ALJ12" s="2"/>
      <c r="ALK12" s="2"/>
      <c r="ALL12" s="2"/>
      <c r="ALM12" s="2"/>
      <c r="ALN12" s="2"/>
      <c r="ALO12" s="2"/>
      <c r="ALP12" s="2"/>
      <c r="ALQ12" s="2"/>
      <c r="ALR12" s="2"/>
      <c r="ALS12" s="2"/>
      <c r="ALT12" s="2"/>
      <c r="ALU12" s="2"/>
      <c r="ALV12" s="2"/>
      <c r="ALW12" s="2"/>
      <c r="ALX12" s="2"/>
      <c r="ALY12" s="2"/>
      <c r="ALZ12" s="2"/>
    </row>
    <row r="13" spans="1:1014">
      <c r="A13" s="49">
        <v>7</v>
      </c>
      <c r="B13" s="65" t="s">
        <v>51</v>
      </c>
      <c r="C13" s="65" t="s">
        <v>52</v>
      </c>
      <c r="D13" s="66">
        <f t="shared" si="0"/>
        <v>2098.750125</v>
      </c>
      <c r="E13" s="81">
        <f t="shared" si="5"/>
        <v>2261.7980000000002</v>
      </c>
      <c r="F13" s="81">
        <f>N13*$C$2</f>
        <v>2313.2025000000003</v>
      </c>
      <c r="G13" s="72" t="s">
        <v>43</v>
      </c>
      <c r="H13" s="71">
        <v>2110</v>
      </c>
      <c r="I13" s="73" t="s">
        <v>43</v>
      </c>
      <c r="J13" s="73" t="s">
        <v>43</v>
      </c>
      <c r="K13" s="72">
        <v>1710</v>
      </c>
      <c r="L13" s="72" t="s">
        <v>43</v>
      </c>
      <c r="M13" s="83">
        <v>220</v>
      </c>
      <c r="N13" s="83">
        <v>225</v>
      </c>
      <c r="O13" s="49">
        <f t="shared" si="1"/>
        <v>4</v>
      </c>
      <c r="Q13" s="49">
        <f t="shared" si="2"/>
        <v>7</v>
      </c>
      <c r="R13" s="52" t="str">
        <f t="shared" si="3"/>
        <v>Acer platanoides</v>
      </c>
      <c r="S13" s="51">
        <f t="shared" si="4"/>
        <v>156.05723016380261</v>
      </c>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c r="AJY13" s="2"/>
      <c r="AJZ13" s="2"/>
      <c r="AKA13" s="2"/>
      <c r="AKB13" s="2"/>
      <c r="AKC13" s="2"/>
      <c r="AKD13" s="2"/>
      <c r="AKE13" s="2"/>
      <c r="AKF13" s="2"/>
      <c r="AKG13" s="2"/>
      <c r="AKH13" s="2"/>
      <c r="AKI13" s="2"/>
      <c r="AKJ13" s="2"/>
      <c r="AKK13" s="2"/>
      <c r="AKL13" s="2"/>
      <c r="AKM13" s="2"/>
      <c r="AKN13" s="2"/>
      <c r="AKO13" s="2"/>
      <c r="AKP13" s="2"/>
      <c r="AKQ13" s="2"/>
      <c r="AKR13" s="2"/>
      <c r="AKS13" s="2"/>
      <c r="AKT13" s="2"/>
      <c r="AKU13" s="2"/>
      <c r="AKV13" s="2"/>
      <c r="AKW13" s="2"/>
      <c r="AKX13" s="2"/>
      <c r="AKY13" s="2"/>
      <c r="AKZ13" s="2"/>
      <c r="ALA13" s="2"/>
      <c r="ALB13" s="2"/>
      <c r="ALC13" s="2"/>
      <c r="ALD13" s="2"/>
      <c r="ALE13" s="2"/>
      <c r="ALF13" s="2"/>
      <c r="ALG13" s="2"/>
      <c r="ALH13" s="2"/>
      <c r="ALI13" s="2"/>
      <c r="ALJ13" s="2"/>
      <c r="ALK13" s="2"/>
      <c r="ALL13" s="2"/>
      <c r="ALM13" s="2"/>
      <c r="ALN13" s="2"/>
      <c r="ALO13" s="2"/>
      <c r="ALP13" s="2"/>
      <c r="ALQ13" s="2"/>
      <c r="ALR13" s="2"/>
      <c r="ALS13" s="2"/>
      <c r="ALT13" s="2"/>
      <c r="ALU13" s="2"/>
      <c r="ALV13" s="2"/>
      <c r="ALW13" s="2"/>
      <c r="ALX13" s="2"/>
      <c r="ALY13" s="2"/>
      <c r="ALZ13" s="2"/>
    </row>
    <row r="14" spans="1:1014">
      <c r="A14" s="49">
        <v>8</v>
      </c>
      <c r="B14" s="65" t="s">
        <v>53</v>
      </c>
      <c r="C14" s="65" t="s">
        <v>52</v>
      </c>
      <c r="D14" s="66">
        <f t="shared" si="0"/>
        <v>2384</v>
      </c>
      <c r="E14" s="81"/>
      <c r="F14" s="81"/>
      <c r="G14" s="71">
        <v>2700</v>
      </c>
      <c r="H14" s="71">
        <v>2475</v>
      </c>
      <c r="I14" s="71">
        <v>2510</v>
      </c>
      <c r="J14" s="71">
        <v>2309</v>
      </c>
      <c r="K14" s="72">
        <v>2170</v>
      </c>
      <c r="L14" s="72">
        <v>2140</v>
      </c>
      <c r="M14" s="84" t="s">
        <v>43</v>
      </c>
      <c r="N14" s="84" t="s">
        <v>43</v>
      </c>
      <c r="O14" s="49">
        <f t="shared" si="1"/>
        <v>6</v>
      </c>
      <c r="Q14" s="49">
        <f t="shared" si="2"/>
        <v>8</v>
      </c>
      <c r="R14" s="52" t="str">
        <f t="shared" si="3"/>
        <v>Acer platanoides FK Pernilla, Ultuna E</v>
      </c>
      <c r="S14" s="51">
        <f t="shared" si="4"/>
        <v>177.26761860729152</v>
      </c>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c r="AJY14" s="2"/>
      <c r="AJZ14" s="2"/>
      <c r="AKA14" s="2"/>
      <c r="AKB14" s="2"/>
      <c r="AKC14" s="2"/>
      <c r="AKD14" s="2"/>
      <c r="AKE14" s="2"/>
      <c r="AKF14" s="2"/>
      <c r="AKG14" s="2"/>
      <c r="AKH14" s="2"/>
      <c r="AKI14" s="2"/>
      <c r="AKJ14" s="2"/>
      <c r="AKK14" s="2"/>
      <c r="AKL14" s="2"/>
      <c r="AKM14" s="2"/>
      <c r="AKN14" s="2"/>
      <c r="AKO14" s="2"/>
      <c r="AKP14" s="2"/>
      <c r="AKQ14" s="2"/>
      <c r="AKR14" s="2"/>
      <c r="AKS14" s="2"/>
      <c r="AKT14" s="2"/>
      <c r="AKU14" s="2"/>
      <c r="AKV14" s="2"/>
      <c r="AKW14" s="2"/>
      <c r="AKX14" s="2"/>
      <c r="AKY14" s="2"/>
      <c r="AKZ14" s="2"/>
      <c r="ALA14" s="2"/>
      <c r="ALB14" s="2"/>
      <c r="ALC14" s="2"/>
      <c r="ALD14" s="2"/>
      <c r="ALE14" s="2"/>
      <c r="ALF14" s="2"/>
      <c r="ALG14" s="2"/>
      <c r="ALH14" s="2"/>
      <c r="ALI14" s="2"/>
      <c r="ALJ14" s="2"/>
      <c r="ALK14" s="2"/>
      <c r="ALL14" s="2"/>
      <c r="ALM14" s="2"/>
      <c r="ALN14" s="2"/>
      <c r="ALO14" s="2"/>
      <c r="ALP14" s="2"/>
      <c r="ALQ14" s="2"/>
      <c r="ALR14" s="2"/>
      <c r="ALS14" s="2"/>
      <c r="ALT14" s="2"/>
      <c r="ALU14" s="2"/>
      <c r="ALV14" s="2"/>
      <c r="ALW14" s="2"/>
      <c r="ALX14" s="2"/>
      <c r="ALY14" s="2"/>
      <c r="ALZ14" s="2"/>
    </row>
    <row r="15" spans="1:1014">
      <c r="A15" s="49">
        <v>9</v>
      </c>
      <c r="B15" s="65" t="s">
        <v>54</v>
      </c>
      <c r="C15" s="65" t="s">
        <v>55</v>
      </c>
      <c r="D15" s="66">
        <f t="shared" si="0"/>
        <v>3598.3150000000005</v>
      </c>
      <c r="E15" s="81">
        <f t="shared" si="5"/>
        <v>3598.3150000000005</v>
      </c>
      <c r="F15" s="81">
        <f t="shared" ref="F15:F20" si="6">N15*$C$2</f>
        <v>3598.3150000000005</v>
      </c>
      <c r="G15" s="72" t="s">
        <v>43</v>
      </c>
      <c r="H15" s="72" t="s">
        <v>43</v>
      </c>
      <c r="I15" s="73" t="s">
        <v>43</v>
      </c>
      <c r="J15" s="73" t="s">
        <v>43</v>
      </c>
      <c r="K15" s="72" t="s">
        <v>43</v>
      </c>
      <c r="L15" s="72" t="s">
        <v>43</v>
      </c>
      <c r="M15" s="83">
        <v>350</v>
      </c>
      <c r="N15" s="83">
        <v>350</v>
      </c>
      <c r="O15" s="49">
        <f t="shared" si="1"/>
        <v>2</v>
      </c>
      <c r="Q15" s="49">
        <f t="shared" si="2"/>
        <v>9</v>
      </c>
      <c r="R15" s="52" t="str">
        <f t="shared" si="3"/>
        <v>Acer platanoides 'Faasen's black'</v>
      </c>
      <c r="S15" s="51">
        <f t="shared" si="4"/>
        <v>267.5607093325907</v>
      </c>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c r="AJY15" s="2"/>
      <c r="AJZ15" s="2"/>
      <c r="AKA15" s="2"/>
      <c r="AKB15" s="2"/>
      <c r="AKC15" s="2"/>
      <c r="AKD15" s="2"/>
      <c r="AKE15" s="2"/>
      <c r="AKF15" s="2"/>
      <c r="AKG15" s="2"/>
      <c r="AKH15" s="2"/>
      <c r="AKI15" s="2"/>
      <c r="AKJ15" s="2"/>
      <c r="AKK15" s="2"/>
      <c r="AKL15" s="2"/>
      <c r="AKM15" s="2"/>
      <c r="AKN15" s="2"/>
      <c r="AKO15" s="2"/>
      <c r="AKP15" s="2"/>
      <c r="AKQ15" s="2"/>
      <c r="AKR15" s="2"/>
      <c r="AKS15" s="2"/>
      <c r="AKT15" s="2"/>
      <c r="AKU15" s="2"/>
      <c r="AKV15" s="2"/>
      <c r="AKW15" s="2"/>
      <c r="AKX15" s="2"/>
      <c r="AKY15" s="2"/>
      <c r="AKZ15" s="2"/>
      <c r="ALA15" s="2"/>
      <c r="ALB15" s="2"/>
      <c r="ALC15" s="2"/>
      <c r="ALD15" s="2"/>
      <c r="ALE15" s="2"/>
      <c r="ALF15" s="2"/>
      <c r="ALG15" s="2"/>
      <c r="ALH15" s="2"/>
      <c r="ALI15" s="2"/>
      <c r="ALJ15" s="2"/>
      <c r="ALK15" s="2"/>
      <c r="ALL15" s="2"/>
      <c r="ALM15" s="2"/>
      <c r="ALN15" s="2"/>
      <c r="ALO15" s="2"/>
      <c r="ALP15" s="2"/>
      <c r="ALQ15" s="2"/>
      <c r="ALR15" s="2"/>
      <c r="ALS15" s="2"/>
      <c r="ALT15" s="2"/>
      <c r="ALU15" s="2"/>
      <c r="ALV15" s="2"/>
      <c r="ALW15" s="2"/>
      <c r="ALX15" s="2"/>
      <c r="ALY15" s="2"/>
      <c r="ALZ15" s="2"/>
    </row>
    <row r="16" spans="1:1014">
      <c r="A16" s="49">
        <v>10</v>
      </c>
      <c r="B16" s="65" t="s">
        <v>56</v>
      </c>
      <c r="C16" s="65" t="s">
        <v>57</v>
      </c>
      <c r="D16" s="66">
        <f t="shared" si="0"/>
        <v>3207.163</v>
      </c>
      <c r="E16" s="81">
        <f t="shared" si="5"/>
        <v>2878.652</v>
      </c>
      <c r="F16" s="81">
        <f t="shared" si="6"/>
        <v>2878.652</v>
      </c>
      <c r="G16" s="71">
        <v>3500</v>
      </c>
      <c r="H16" s="71">
        <v>3380</v>
      </c>
      <c r="I16" s="71">
        <v>3410</v>
      </c>
      <c r="J16" s="71">
        <v>3675</v>
      </c>
      <c r="K16" s="72">
        <v>2880</v>
      </c>
      <c r="L16" s="72">
        <v>3055</v>
      </c>
      <c r="M16" s="83">
        <v>280</v>
      </c>
      <c r="N16" s="83">
        <v>280</v>
      </c>
      <c r="O16" s="49">
        <f t="shared" si="1"/>
        <v>8</v>
      </c>
      <c r="Q16" s="49">
        <f t="shared" si="2"/>
        <v>10</v>
      </c>
      <c r="R16" s="52" t="str">
        <f t="shared" si="3"/>
        <v>Acer platanoides 'Globosum'</v>
      </c>
      <c r="S16" s="51">
        <f t="shared" si="4"/>
        <v>238.47573300982251</v>
      </c>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c r="AJY16" s="2"/>
      <c r="AJZ16" s="2"/>
      <c r="AKA16" s="2"/>
      <c r="AKB16" s="2"/>
      <c r="AKC16" s="2"/>
      <c r="AKD16" s="2"/>
      <c r="AKE16" s="2"/>
      <c r="AKF16" s="2"/>
      <c r="AKG16" s="2"/>
      <c r="AKH16" s="2"/>
      <c r="AKI16" s="2"/>
      <c r="AKJ16" s="2"/>
      <c r="AKK16" s="2"/>
      <c r="AKL16" s="2"/>
      <c r="AKM16" s="2"/>
      <c r="AKN16" s="2"/>
      <c r="AKO16" s="2"/>
      <c r="AKP16" s="2"/>
      <c r="AKQ16" s="2"/>
      <c r="AKR16" s="2"/>
      <c r="AKS16" s="2"/>
      <c r="AKT16" s="2"/>
      <c r="AKU16" s="2"/>
      <c r="AKV16" s="2"/>
      <c r="AKW16" s="2"/>
      <c r="AKX16" s="2"/>
      <c r="AKY16" s="2"/>
      <c r="AKZ16" s="2"/>
      <c r="ALA16" s="2"/>
      <c r="ALB16" s="2"/>
      <c r="ALC16" s="2"/>
      <c r="ALD16" s="2"/>
      <c r="ALE16" s="2"/>
      <c r="ALF16" s="2"/>
      <c r="ALG16" s="2"/>
      <c r="ALH16" s="2"/>
      <c r="ALI16" s="2"/>
      <c r="ALJ16" s="2"/>
      <c r="ALK16" s="2"/>
      <c r="ALL16" s="2"/>
      <c r="ALM16" s="2"/>
      <c r="ALN16" s="2"/>
      <c r="ALO16" s="2"/>
      <c r="ALP16" s="2"/>
      <c r="ALQ16" s="2"/>
      <c r="ALR16" s="2"/>
      <c r="ALS16" s="2"/>
      <c r="ALT16" s="2"/>
      <c r="ALU16" s="2"/>
      <c r="ALV16" s="2"/>
      <c r="ALW16" s="2"/>
      <c r="ALX16" s="2"/>
      <c r="ALY16" s="2"/>
      <c r="ALZ16" s="2"/>
    </row>
    <row r="17" spans="1:1014">
      <c r="A17" s="49">
        <v>11</v>
      </c>
      <c r="B17" s="65" t="s">
        <v>58</v>
      </c>
      <c r="C17" s="65" t="s">
        <v>55</v>
      </c>
      <c r="D17" s="66">
        <f t="shared" si="0"/>
        <v>2819.4607999999998</v>
      </c>
      <c r="E17" s="81">
        <f t="shared" si="5"/>
        <v>2878.652</v>
      </c>
      <c r="F17" s="81">
        <f t="shared" si="6"/>
        <v>2878.652</v>
      </c>
      <c r="G17" s="72" t="s">
        <v>43</v>
      </c>
      <c r="H17" s="71">
        <v>2415</v>
      </c>
      <c r="I17" s="73" t="s">
        <v>43</v>
      </c>
      <c r="J17" s="71">
        <v>3675</v>
      </c>
      <c r="K17" s="72">
        <v>2250</v>
      </c>
      <c r="L17" s="72" t="s">
        <v>43</v>
      </c>
      <c r="M17" s="83">
        <v>280</v>
      </c>
      <c r="N17" s="83">
        <v>280</v>
      </c>
      <c r="O17" s="49">
        <f t="shared" si="1"/>
        <v>5</v>
      </c>
      <c r="Q17" s="49">
        <f t="shared" si="2"/>
        <v>11</v>
      </c>
      <c r="R17" s="52" t="str">
        <f t="shared" si="3"/>
        <v>Acer platanoides 'Schwedleri'</v>
      </c>
      <c r="S17" s="51">
        <f t="shared" si="4"/>
        <v>209.64727423347694</v>
      </c>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c r="AJX17" s="2"/>
      <c r="AJY17" s="2"/>
      <c r="AJZ17" s="2"/>
      <c r="AKA17" s="2"/>
      <c r="AKB17" s="2"/>
      <c r="AKC17" s="2"/>
      <c r="AKD17" s="2"/>
      <c r="AKE17" s="2"/>
      <c r="AKF17" s="2"/>
      <c r="AKG17" s="2"/>
      <c r="AKH17" s="2"/>
      <c r="AKI17" s="2"/>
      <c r="AKJ17" s="2"/>
      <c r="AKK17" s="2"/>
      <c r="AKL17" s="2"/>
      <c r="AKM17" s="2"/>
      <c r="AKN17" s="2"/>
      <c r="AKO17" s="2"/>
      <c r="AKP17" s="2"/>
      <c r="AKQ17" s="2"/>
      <c r="AKR17" s="2"/>
      <c r="AKS17" s="2"/>
      <c r="AKT17" s="2"/>
      <c r="AKU17" s="2"/>
      <c r="AKV17" s="2"/>
      <c r="AKW17" s="2"/>
      <c r="AKX17" s="2"/>
      <c r="AKY17" s="2"/>
      <c r="AKZ17" s="2"/>
      <c r="ALA17" s="2"/>
      <c r="ALB17" s="2"/>
      <c r="ALC17" s="2"/>
      <c r="ALD17" s="2"/>
      <c r="ALE17" s="2"/>
      <c r="ALF17" s="2"/>
      <c r="ALG17" s="2"/>
      <c r="ALH17" s="2"/>
      <c r="ALI17" s="2"/>
      <c r="ALJ17" s="2"/>
      <c r="ALK17" s="2"/>
      <c r="ALL17" s="2"/>
      <c r="ALM17" s="2"/>
      <c r="ALN17" s="2"/>
      <c r="ALO17" s="2"/>
      <c r="ALP17" s="2"/>
      <c r="ALQ17" s="2"/>
      <c r="ALR17" s="2"/>
      <c r="ALS17" s="2"/>
      <c r="ALT17" s="2"/>
      <c r="ALU17" s="2"/>
      <c r="ALV17" s="2"/>
      <c r="ALW17" s="2"/>
      <c r="ALX17" s="2"/>
      <c r="ALY17" s="2"/>
      <c r="ALZ17" s="2"/>
    </row>
    <row r="18" spans="1:1014">
      <c r="A18" s="49">
        <v>12</v>
      </c>
      <c r="B18" s="65" t="s">
        <v>59</v>
      </c>
      <c r="C18" s="65" t="s">
        <v>60</v>
      </c>
      <c r="D18" s="66">
        <f t="shared" si="0"/>
        <v>2319.1429285714285</v>
      </c>
      <c r="E18" s="81">
        <f t="shared" si="5"/>
        <v>2261.7980000000002</v>
      </c>
      <c r="F18" s="81">
        <f t="shared" si="6"/>
        <v>2313.2025000000003</v>
      </c>
      <c r="G18" s="71">
        <v>2500</v>
      </c>
      <c r="H18" s="71">
        <v>2415</v>
      </c>
      <c r="I18" s="71">
        <v>2400</v>
      </c>
      <c r="J18" s="71">
        <v>2309</v>
      </c>
      <c r="K18" s="72" t="s">
        <v>43</v>
      </c>
      <c r="L18" s="72">
        <v>2035</v>
      </c>
      <c r="M18" s="83">
        <v>220</v>
      </c>
      <c r="N18" s="83">
        <v>225</v>
      </c>
      <c r="O18" s="49">
        <f t="shared" si="1"/>
        <v>7</v>
      </c>
      <c r="Q18" s="49">
        <f t="shared" si="2"/>
        <v>12</v>
      </c>
      <c r="R18" s="52" t="str">
        <f t="shared" si="3"/>
        <v>Acer pseudoplatanus</v>
      </c>
      <c r="S18" s="51">
        <f t="shared" si="4"/>
        <v>172.44502691182763</v>
      </c>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c r="AJX18" s="2"/>
      <c r="AJY18" s="2"/>
      <c r="AJZ18" s="2"/>
      <c r="AKA18" s="2"/>
      <c r="AKB18" s="2"/>
      <c r="AKC18" s="2"/>
      <c r="AKD18" s="2"/>
      <c r="AKE18" s="2"/>
      <c r="AKF18" s="2"/>
      <c r="AKG18" s="2"/>
      <c r="AKH18" s="2"/>
      <c r="AKI18" s="2"/>
      <c r="AKJ18" s="2"/>
      <c r="AKK18" s="2"/>
      <c r="AKL18" s="2"/>
      <c r="AKM18" s="2"/>
      <c r="AKN18" s="2"/>
      <c r="AKO18" s="2"/>
      <c r="AKP18" s="2"/>
      <c r="AKQ18" s="2"/>
      <c r="AKR18" s="2"/>
      <c r="AKS18" s="2"/>
      <c r="AKT18" s="2"/>
      <c r="AKU18" s="2"/>
      <c r="AKV18" s="2"/>
      <c r="AKW18" s="2"/>
      <c r="AKX18" s="2"/>
      <c r="AKY18" s="2"/>
      <c r="AKZ18" s="2"/>
      <c r="ALA18" s="2"/>
      <c r="ALB18" s="2"/>
      <c r="ALC18" s="2"/>
      <c r="ALD18" s="2"/>
      <c r="ALE18" s="2"/>
      <c r="ALF18" s="2"/>
      <c r="ALG18" s="2"/>
      <c r="ALH18" s="2"/>
      <c r="ALI18" s="2"/>
      <c r="ALJ18" s="2"/>
      <c r="ALK18" s="2"/>
      <c r="ALL18" s="2"/>
      <c r="ALM18" s="2"/>
      <c r="ALN18" s="2"/>
      <c r="ALO18" s="2"/>
      <c r="ALP18" s="2"/>
      <c r="ALQ18" s="2"/>
      <c r="ALR18" s="2"/>
      <c r="ALS18" s="2"/>
      <c r="ALT18" s="2"/>
      <c r="ALU18" s="2"/>
      <c r="ALV18" s="2"/>
      <c r="ALW18" s="2"/>
      <c r="ALX18" s="2"/>
      <c r="ALY18" s="2"/>
      <c r="ALZ18" s="2"/>
    </row>
    <row r="19" spans="1:1014">
      <c r="A19" s="49">
        <v>13</v>
      </c>
      <c r="B19" s="65" t="s">
        <v>61</v>
      </c>
      <c r="C19" s="65" t="s">
        <v>62</v>
      </c>
      <c r="D19" s="66">
        <f t="shared" si="0"/>
        <v>3205.1125000000002</v>
      </c>
      <c r="E19" s="81"/>
      <c r="F19" s="81">
        <f t="shared" si="6"/>
        <v>2570.2250000000004</v>
      </c>
      <c r="G19" s="72" t="s">
        <v>43</v>
      </c>
      <c r="H19" s="72" t="s">
        <v>43</v>
      </c>
      <c r="I19" s="71">
        <v>3840</v>
      </c>
      <c r="J19" s="73" t="s">
        <v>43</v>
      </c>
      <c r="K19" s="72" t="s">
        <v>43</v>
      </c>
      <c r="L19" s="72" t="s">
        <v>43</v>
      </c>
      <c r="M19" s="84" t="s">
        <v>43</v>
      </c>
      <c r="N19" s="83">
        <v>250</v>
      </c>
      <c r="O19" s="49">
        <f t="shared" si="1"/>
        <v>2</v>
      </c>
      <c r="Q19" s="49">
        <f t="shared" si="2"/>
        <v>13</v>
      </c>
      <c r="R19" s="52" t="str">
        <f t="shared" si="3"/>
        <v>Acer pseudoplatanus 'Atropurpureum'</v>
      </c>
      <c r="S19" s="51">
        <f t="shared" si="4"/>
        <v>238.3232635249424</v>
      </c>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c r="AJY19" s="2"/>
      <c r="AJZ19" s="2"/>
      <c r="AKA19" s="2"/>
      <c r="AKB19" s="2"/>
      <c r="AKC19" s="2"/>
      <c r="AKD19" s="2"/>
      <c r="AKE19" s="2"/>
      <c r="AKF19" s="2"/>
      <c r="AKG19" s="2"/>
      <c r="AKH19" s="2"/>
      <c r="AKI19" s="2"/>
      <c r="AKJ19" s="2"/>
      <c r="AKK19" s="2"/>
      <c r="AKL19" s="2"/>
      <c r="AKM19" s="2"/>
      <c r="AKN19" s="2"/>
      <c r="AKO19" s="2"/>
      <c r="AKP19" s="2"/>
      <c r="AKQ19" s="2"/>
      <c r="AKR19" s="2"/>
      <c r="AKS19" s="2"/>
      <c r="AKT19" s="2"/>
      <c r="AKU19" s="2"/>
      <c r="AKV19" s="2"/>
      <c r="AKW19" s="2"/>
      <c r="AKX19" s="2"/>
      <c r="AKY19" s="2"/>
      <c r="AKZ19" s="2"/>
      <c r="ALA19" s="2"/>
      <c r="ALB19" s="2"/>
      <c r="ALC19" s="2"/>
      <c r="ALD19" s="2"/>
      <c r="ALE19" s="2"/>
      <c r="ALF19" s="2"/>
      <c r="ALG19" s="2"/>
      <c r="ALH19" s="2"/>
      <c r="ALI19" s="2"/>
      <c r="ALJ19" s="2"/>
      <c r="ALK19" s="2"/>
      <c r="ALL19" s="2"/>
      <c r="ALM19" s="2"/>
      <c r="ALN19" s="2"/>
      <c r="ALO19" s="2"/>
      <c r="ALP19" s="2"/>
      <c r="ALQ19" s="2"/>
      <c r="ALR19" s="2"/>
      <c r="ALS19" s="2"/>
      <c r="ALT19" s="2"/>
      <c r="ALU19" s="2"/>
      <c r="ALV19" s="2"/>
      <c r="ALW19" s="2"/>
      <c r="ALX19" s="2"/>
      <c r="ALY19" s="2"/>
      <c r="ALZ19" s="2"/>
    </row>
    <row r="20" spans="1:1014">
      <c r="A20" s="49">
        <v>14</v>
      </c>
      <c r="B20" s="65" t="s">
        <v>63</v>
      </c>
      <c r="C20" s="65" t="s">
        <v>64</v>
      </c>
      <c r="D20" s="66">
        <f t="shared" si="0"/>
        <v>2250.0000714285716</v>
      </c>
      <c r="E20" s="81">
        <f t="shared" si="5"/>
        <v>2261.7980000000002</v>
      </c>
      <c r="F20" s="81">
        <f t="shared" si="6"/>
        <v>2313.2025000000003</v>
      </c>
      <c r="G20" s="71">
        <v>2600</v>
      </c>
      <c r="H20" s="71">
        <v>2450</v>
      </c>
      <c r="I20" s="71">
        <v>2310</v>
      </c>
      <c r="J20" s="73" t="s">
        <v>43</v>
      </c>
      <c r="K20" s="72">
        <v>1780</v>
      </c>
      <c r="L20" s="72">
        <v>2035</v>
      </c>
      <c r="M20" s="83">
        <v>220</v>
      </c>
      <c r="N20" s="83">
        <v>225</v>
      </c>
      <c r="O20" s="49">
        <f t="shared" si="1"/>
        <v>7</v>
      </c>
      <c r="Q20" s="49">
        <f t="shared" si="2"/>
        <v>14</v>
      </c>
      <c r="R20" s="52" t="str">
        <f t="shared" si="3"/>
        <v>Acer saccharinum</v>
      </c>
      <c r="S20" s="51">
        <f t="shared" si="4"/>
        <v>167.30375609411857</v>
      </c>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c r="AJX20" s="2"/>
      <c r="AJY20" s="2"/>
      <c r="AJZ20" s="2"/>
      <c r="AKA20" s="2"/>
      <c r="AKB20" s="2"/>
      <c r="AKC20" s="2"/>
      <c r="AKD20" s="2"/>
      <c r="AKE20" s="2"/>
      <c r="AKF20" s="2"/>
      <c r="AKG20" s="2"/>
      <c r="AKH20" s="2"/>
      <c r="AKI20" s="2"/>
      <c r="AKJ20" s="2"/>
      <c r="AKK20" s="2"/>
      <c r="AKL20" s="2"/>
      <c r="AKM20" s="2"/>
      <c r="AKN20" s="2"/>
      <c r="AKO20" s="2"/>
      <c r="AKP20" s="2"/>
      <c r="AKQ20" s="2"/>
      <c r="AKR20" s="2"/>
      <c r="AKS20" s="2"/>
      <c r="AKT20" s="2"/>
      <c r="AKU20" s="2"/>
      <c r="AKV20" s="2"/>
      <c r="AKW20" s="2"/>
      <c r="AKX20" s="2"/>
      <c r="AKY20" s="2"/>
      <c r="AKZ20" s="2"/>
      <c r="ALA20" s="2"/>
      <c r="ALB20" s="2"/>
      <c r="ALC20" s="2"/>
      <c r="ALD20" s="2"/>
      <c r="ALE20" s="2"/>
      <c r="ALF20" s="2"/>
      <c r="ALG20" s="2"/>
      <c r="ALH20" s="2"/>
      <c r="ALI20" s="2"/>
      <c r="ALJ20" s="2"/>
      <c r="ALK20" s="2"/>
      <c r="ALL20" s="2"/>
      <c r="ALM20" s="2"/>
      <c r="ALN20" s="2"/>
      <c r="ALO20" s="2"/>
      <c r="ALP20" s="2"/>
      <c r="ALQ20" s="2"/>
      <c r="ALR20" s="2"/>
      <c r="ALS20" s="2"/>
      <c r="ALT20" s="2"/>
      <c r="ALU20" s="2"/>
      <c r="ALV20" s="2"/>
      <c r="ALW20" s="2"/>
      <c r="ALX20" s="2"/>
      <c r="ALY20" s="2"/>
      <c r="ALZ20" s="2"/>
    </row>
    <row r="21" spans="1:1014">
      <c r="A21" s="49">
        <v>15</v>
      </c>
      <c r="B21" s="65" t="s">
        <v>65</v>
      </c>
      <c r="C21" s="65" t="s">
        <v>66</v>
      </c>
      <c r="D21" s="66">
        <f t="shared" si="0"/>
        <v>4009.5510000000004</v>
      </c>
      <c r="E21" s="81">
        <f t="shared" si="5"/>
        <v>4009.5510000000004</v>
      </c>
      <c r="F21" s="81"/>
      <c r="G21" s="72" t="s">
        <v>43</v>
      </c>
      <c r="H21" s="72" t="s">
        <v>43</v>
      </c>
      <c r="I21" s="73" t="s">
        <v>43</v>
      </c>
      <c r="J21" s="73" t="s">
        <v>43</v>
      </c>
      <c r="K21" s="72" t="s">
        <v>43</v>
      </c>
      <c r="L21" s="72" t="s">
        <v>43</v>
      </c>
      <c r="M21" s="83">
        <v>390</v>
      </c>
      <c r="N21" s="84" t="s">
        <v>67</v>
      </c>
      <c r="O21" s="49">
        <f t="shared" si="1"/>
        <v>1</v>
      </c>
      <c r="Q21" s="49">
        <f t="shared" si="2"/>
        <v>15</v>
      </c>
      <c r="R21" s="52" t="str">
        <f t="shared" si="3"/>
        <v>Acer tataricum</v>
      </c>
      <c r="S21" s="51">
        <f t="shared" si="4"/>
        <v>298.1390761134582</v>
      </c>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c r="AJX21" s="2"/>
      <c r="AJY21" s="2"/>
      <c r="AJZ21" s="2"/>
      <c r="AKA21" s="2"/>
      <c r="AKB21" s="2"/>
      <c r="AKC21" s="2"/>
      <c r="AKD21" s="2"/>
      <c r="AKE21" s="2"/>
      <c r="AKF21" s="2"/>
      <c r="AKG21" s="2"/>
      <c r="AKH21" s="2"/>
      <c r="AKI21" s="2"/>
      <c r="AKJ21" s="2"/>
      <c r="AKK21" s="2"/>
      <c r="AKL21" s="2"/>
      <c r="AKM21" s="2"/>
      <c r="AKN21" s="2"/>
      <c r="AKO21" s="2"/>
      <c r="AKP21" s="2"/>
      <c r="AKQ21" s="2"/>
      <c r="AKR21" s="2"/>
      <c r="AKS21" s="2"/>
      <c r="AKT21" s="2"/>
      <c r="AKU21" s="2"/>
      <c r="AKV21" s="2"/>
      <c r="AKW21" s="2"/>
      <c r="AKX21" s="2"/>
      <c r="AKY21" s="2"/>
      <c r="AKZ21" s="2"/>
      <c r="ALA21" s="2"/>
      <c r="ALB21" s="2"/>
      <c r="ALC21" s="2"/>
      <c r="ALD21" s="2"/>
      <c r="ALE21" s="2"/>
      <c r="ALF21" s="2"/>
      <c r="ALG21" s="2"/>
      <c r="ALH21" s="2"/>
      <c r="ALI21" s="2"/>
      <c r="ALJ21" s="2"/>
      <c r="ALK21" s="2"/>
      <c r="ALL21" s="2"/>
      <c r="ALM21" s="2"/>
      <c r="ALN21" s="2"/>
      <c r="ALO21" s="2"/>
      <c r="ALP21" s="2"/>
      <c r="ALQ21" s="2"/>
      <c r="ALR21" s="2"/>
      <c r="ALS21" s="2"/>
      <c r="ALT21" s="2"/>
      <c r="ALU21" s="2"/>
      <c r="ALV21" s="2"/>
      <c r="ALW21" s="2"/>
      <c r="ALX21" s="2"/>
      <c r="ALY21" s="2"/>
      <c r="ALZ21" s="2"/>
    </row>
    <row r="22" spans="1:1014">
      <c r="A22" s="49">
        <v>16</v>
      </c>
      <c r="B22" s="65" t="s">
        <v>68</v>
      </c>
      <c r="C22" s="65" t="s">
        <v>66</v>
      </c>
      <c r="D22" s="66">
        <f t="shared" si="0"/>
        <v>4582.333333333333</v>
      </c>
      <c r="E22" s="81"/>
      <c r="F22" s="81"/>
      <c r="G22" s="71">
        <v>4800</v>
      </c>
      <c r="H22" s="71">
        <v>4770</v>
      </c>
      <c r="I22" s="71">
        <v>4830</v>
      </c>
      <c r="J22" s="71">
        <v>4674</v>
      </c>
      <c r="K22" s="72">
        <v>4190</v>
      </c>
      <c r="L22" s="72">
        <v>4230</v>
      </c>
      <c r="M22" s="84" t="s">
        <v>43</v>
      </c>
      <c r="N22" s="84" t="s">
        <v>67</v>
      </c>
      <c r="O22" s="49">
        <f t="shared" si="1"/>
        <v>6</v>
      </c>
      <c r="Q22" s="49">
        <f t="shared" si="2"/>
        <v>16</v>
      </c>
      <c r="R22" s="52" t="str">
        <f t="shared" si="3"/>
        <v>Acer tataricum FK Falun E</v>
      </c>
      <c r="S22" s="51">
        <f t="shared" si="4"/>
        <v>340.72957955738764</v>
      </c>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c r="AJX22" s="2"/>
      <c r="AJY22" s="2"/>
      <c r="AJZ22" s="2"/>
      <c r="AKA22" s="2"/>
      <c r="AKB22" s="2"/>
      <c r="AKC22" s="2"/>
      <c r="AKD22" s="2"/>
      <c r="AKE22" s="2"/>
      <c r="AKF22" s="2"/>
      <c r="AKG22" s="2"/>
      <c r="AKH22" s="2"/>
      <c r="AKI22" s="2"/>
      <c r="AKJ22" s="2"/>
      <c r="AKK22" s="2"/>
      <c r="AKL22" s="2"/>
      <c r="AKM22" s="2"/>
      <c r="AKN22" s="2"/>
      <c r="AKO22" s="2"/>
      <c r="AKP22" s="2"/>
      <c r="AKQ22" s="2"/>
      <c r="AKR22" s="2"/>
      <c r="AKS22" s="2"/>
      <c r="AKT22" s="2"/>
      <c r="AKU22" s="2"/>
      <c r="AKV22" s="2"/>
      <c r="AKW22" s="2"/>
      <c r="AKX22" s="2"/>
      <c r="AKY22" s="2"/>
      <c r="AKZ22" s="2"/>
      <c r="ALA22" s="2"/>
      <c r="ALB22" s="2"/>
      <c r="ALC22" s="2"/>
      <c r="ALD22" s="2"/>
      <c r="ALE22" s="2"/>
      <c r="ALF22" s="2"/>
      <c r="ALG22" s="2"/>
      <c r="ALH22" s="2"/>
      <c r="ALI22" s="2"/>
      <c r="ALJ22" s="2"/>
      <c r="ALK22" s="2"/>
      <c r="ALL22" s="2"/>
      <c r="ALM22" s="2"/>
      <c r="ALN22" s="2"/>
      <c r="ALO22" s="2"/>
      <c r="ALP22" s="2"/>
      <c r="ALQ22" s="2"/>
      <c r="ALR22" s="2"/>
      <c r="ALS22" s="2"/>
      <c r="ALT22" s="2"/>
      <c r="ALU22" s="2"/>
      <c r="ALV22" s="2"/>
      <c r="ALW22" s="2"/>
      <c r="ALX22" s="2"/>
      <c r="ALY22" s="2"/>
      <c r="ALZ22" s="2"/>
    </row>
    <row r="23" spans="1:1014">
      <c r="A23" s="49">
        <v>17</v>
      </c>
      <c r="B23" s="65" t="s">
        <v>69</v>
      </c>
      <c r="C23" s="65" t="s">
        <v>70</v>
      </c>
      <c r="D23" s="66">
        <f t="shared" si="0"/>
        <v>2846.7577142857144</v>
      </c>
      <c r="E23" s="81">
        <f t="shared" si="5"/>
        <v>3187.0790000000002</v>
      </c>
      <c r="F23" s="81">
        <f t="shared" ref="F23:F28" si="7">N23*$C$2</f>
        <v>2570.2250000000004</v>
      </c>
      <c r="G23" s="71">
        <v>2500</v>
      </c>
      <c r="H23" s="71">
        <v>2940</v>
      </c>
      <c r="I23" s="71">
        <v>2800</v>
      </c>
      <c r="J23" s="73" t="s">
        <v>43</v>
      </c>
      <c r="K23" s="72">
        <v>3200</v>
      </c>
      <c r="L23" s="72">
        <v>2730</v>
      </c>
      <c r="M23" s="83">
        <v>310</v>
      </c>
      <c r="N23" s="83">
        <v>250</v>
      </c>
      <c r="O23" s="49">
        <f t="shared" si="1"/>
        <v>7</v>
      </c>
      <c r="Q23" s="49">
        <f t="shared" si="2"/>
        <v>17</v>
      </c>
      <c r="R23" s="52" t="str">
        <f t="shared" si="3"/>
        <v>Acer x freemanii 'Autumn Blaze'</v>
      </c>
      <c r="S23" s="51">
        <f t="shared" si="4"/>
        <v>211.67699696449873</v>
      </c>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c r="AJX23" s="2"/>
      <c r="AJY23" s="2"/>
      <c r="AJZ23" s="2"/>
      <c r="AKA23" s="2"/>
      <c r="AKB23" s="2"/>
      <c r="AKC23" s="2"/>
      <c r="AKD23" s="2"/>
      <c r="AKE23" s="2"/>
      <c r="AKF23" s="2"/>
      <c r="AKG23" s="2"/>
      <c r="AKH23" s="2"/>
      <c r="AKI23" s="2"/>
      <c r="AKJ23" s="2"/>
      <c r="AKK23" s="2"/>
      <c r="AKL23" s="2"/>
      <c r="AKM23" s="2"/>
      <c r="AKN23" s="2"/>
      <c r="AKO23" s="2"/>
      <c r="AKP23" s="2"/>
      <c r="AKQ23" s="2"/>
      <c r="AKR23" s="2"/>
      <c r="AKS23" s="2"/>
      <c r="AKT23" s="2"/>
      <c r="AKU23" s="2"/>
      <c r="AKV23" s="2"/>
      <c r="AKW23" s="2"/>
      <c r="AKX23" s="2"/>
      <c r="AKY23" s="2"/>
      <c r="AKZ23" s="2"/>
      <c r="ALA23" s="2"/>
      <c r="ALB23" s="2"/>
      <c r="ALC23" s="2"/>
      <c r="ALD23" s="2"/>
      <c r="ALE23" s="2"/>
      <c r="ALF23" s="2"/>
      <c r="ALG23" s="2"/>
      <c r="ALH23" s="2"/>
      <c r="ALI23" s="2"/>
      <c r="ALJ23" s="2"/>
      <c r="ALK23" s="2"/>
      <c r="ALL23" s="2"/>
      <c r="ALM23" s="2"/>
      <c r="ALN23" s="2"/>
      <c r="ALO23" s="2"/>
      <c r="ALP23" s="2"/>
      <c r="ALQ23" s="2"/>
      <c r="ALR23" s="2"/>
      <c r="ALS23" s="2"/>
      <c r="ALT23" s="2"/>
      <c r="ALU23" s="2"/>
      <c r="ALV23" s="2"/>
      <c r="ALW23" s="2"/>
      <c r="ALX23" s="2"/>
      <c r="ALY23" s="2"/>
      <c r="ALZ23" s="2"/>
    </row>
    <row r="24" spans="1:1014">
      <c r="A24" s="49">
        <v>18</v>
      </c>
      <c r="B24" s="65" t="s">
        <v>71</v>
      </c>
      <c r="C24" s="65" t="s">
        <v>72</v>
      </c>
      <c r="D24" s="66">
        <f t="shared" si="0"/>
        <v>4081.5089285714284</v>
      </c>
      <c r="E24" s="81">
        <f t="shared" si="5"/>
        <v>3187.0790000000002</v>
      </c>
      <c r="F24" s="81">
        <f t="shared" si="7"/>
        <v>3238.4835000000003</v>
      </c>
      <c r="G24" s="71">
        <v>4000</v>
      </c>
      <c r="H24" s="71">
        <v>5000</v>
      </c>
      <c r="I24" s="71">
        <v>4740</v>
      </c>
      <c r="J24" s="73" t="s">
        <v>43</v>
      </c>
      <c r="K24" s="72">
        <v>4280</v>
      </c>
      <c r="L24" s="72">
        <v>4125</v>
      </c>
      <c r="M24" s="83">
        <v>310</v>
      </c>
      <c r="N24" s="83">
        <v>315</v>
      </c>
      <c r="O24" s="49">
        <f t="shared" si="1"/>
        <v>7</v>
      </c>
      <c r="Q24" s="49">
        <f t="shared" si="2"/>
        <v>18</v>
      </c>
      <c r="R24" s="52" t="str">
        <f t="shared" si="3"/>
        <v>Aesculus carnea 'Briotii'</v>
      </c>
      <c r="S24" s="51">
        <f t="shared" si="4"/>
        <v>303.48966782393245</v>
      </c>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c r="AJX24" s="2"/>
      <c r="AJY24" s="2"/>
      <c r="AJZ24" s="2"/>
      <c r="AKA24" s="2"/>
      <c r="AKB24" s="2"/>
      <c r="AKC24" s="2"/>
      <c r="AKD24" s="2"/>
      <c r="AKE24" s="2"/>
      <c r="AKF24" s="2"/>
      <c r="AKG24" s="2"/>
      <c r="AKH24" s="2"/>
      <c r="AKI24" s="2"/>
      <c r="AKJ24" s="2"/>
      <c r="AKK24" s="2"/>
      <c r="AKL24" s="2"/>
      <c r="AKM24" s="2"/>
      <c r="AKN24" s="2"/>
      <c r="AKO24" s="2"/>
      <c r="AKP24" s="2"/>
      <c r="AKQ24" s="2"/>
      <c r="AKR24" s="2"/>
      <c r="AKS24" s="2"/>
      <c r="AKT24" s="2"/>
      <c r="AKU24" s="2"/>
      <c r="AKV24" s="2"/>
      <c r="AKW24" s="2"/>
      <c r="AKX24" s="2"/>
      <c r="AKY24" s="2"/>
      <c r="AKZ24" s="2"/>
      <c r="ALA24" s="2"/>
      <c r="ALB24" s="2"/>
      <c r="ALC24" s="2"/>
      <c r="ALD24" s="2"/>
      <c r="ALE24" s="2"/>
      <c r="ALF24" s="2"/>
      <c r="ALG24" s="2"/>
      <c r="ALH24" s="2"/>
      <c r="ALI24" s="2"/>
      <c r="ALJ24" s="2"/>
      <c r="ALK24" s="2"/>
      <c r="ALL24" s="2"/>
      <c r="ALM24" s="2"/>
      <c r="ALN24" s="2"/>
      <c r="ALO24" s="2"/>
      <c r="ALP24" s="2"/>
      <c r="ALQ24" s="2"/>
      <c r="ALR24" s="2"/>
      <c r="ALS24" s="2"/>
      <c r="ALT24" s="2"/>
      <c r="ALU24" s="2"/>
      <c r="ALV24" s="2"/>
      <c r="ALW24" s="2"/>
      <c r="ALX24" s="2"/>
      <c r="ALY24" s="2"/>
      <c r="ALZ24" s="2"/>
    </row>
    <row r="25" spans="1:1014">
      <c r="A25" s="49">
        <v>19</v>
      </c>
      <c r="B25" s="65" t="s">
        <v>73</v>
      </c>
      <c r="C25" s="65" t="s">
        <v>74</v>
      </c>
      <c r="D25" s="66">
        <f t="shared" si="0"/>
        <v>2749.2500625000002</v>
      </c>
      <c r="E25" s="81">
        <f t="shared" si="5"/>
        <v>2261.7980000000002</v>
      </c>
      <c r="F25" s="81">
        <f t="shared" si="7"/>
        <v>2313.2025000000003</v>
      </c>
      <c r="G25" s="71">
        <v>2600</v>
      </c>
      <c r="H25" s="71">
        <v>2610</v>
      </c>
      <c r="I25" s="71">
        <v>2600</v>
      </c>
      <c r="J25" s="71">
        <v>4714</v>
      </c>
      <c r="K25" s="72">
        <v>2700</v>
      </c>
      <c r="L25" s="72">
        <v>2195</v>
      </c>
      <c r="M25" s="83">
        <v>220</v>
      </c>
      <c r="N25" s="83">
        <v>225</v>
      </c>
      <c r="O25" s="49">
        <f t="shared" si="1"/>
        <v>8</v>
      </c>
      <c r="Q25" s="49">
        <f t="shared" si="2"/>
        <v>19</v>
      </c>
      <c r="R25" s="52" t="str">
        <f t="shared" si="3"/>
        <v>Aesculus hippocastanum</v>
      </c>
      <c r="S25" s="51">
        <f t="shared" si="4"/>
        <v>204.4265987983735</v>
      </c>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c r="AJX25" s="2"/>
      <c r="AJY25" s="2"/>
      <c r="AJZ25" s="2"/>
      <c r="AKA25" s="2"/>
      <c r="AKB25" s="2"/>
      <c r="AKC25" s="2"/>
      <c r="AKD25" s="2"/>
      <c r="AKE25" s="2"/>
      <c r="AKF25" s="2"/>
      <c r="AKG25" s="2"/>
      <c r="AKH25" s="2"/>
      <c r="AKI25" s="2"/>
      <c r="AKJ25" s="2"/>
      <c r="AKK25" s="2"/>
      <c r="AKL25" s="2"/>
      <c r="AKM25" s="2"/>
      <c r="AKN25" s="2"/>
      <c r="AKO25" s="2"/>
      <c r="AKP25" s="2"/>
      <c r="AKQ25" s="2"/>
      <c r="AKR25" s="2"/>
      <c r="AKS25" s="2"/>
      <c r="AKT25" s="2"/>
      <c r="AKU25" s="2"/>
      <c r="AKV25" s="2"/>
      <c r="AKW25" s="2"/>
      <c r="AKX25" s="2"/>
      <c r="AKY25" s="2"/>
      <c r="AKZ25" s="2"/>
      <c r="ALA25" s="2"/>
      <c r="ALB25" s="2"/>
      <c r="ALC25" s="2"/>
      <c r="ALD25" s="2"/>
      <c r="ALE25" s="2"/>
      <c r="ALF25" s="2"/>
      <c r="ALG25" s="2"/>
      <c r="ALH25" s="2"/>
      <c r="ALI25" s="2"/>
      <c r="ALJ25" s="2"/>
      <c r="ALK25" s="2"/>
      <c r="ALL25" s="2"/>
      <c r="ALM25" s="2"/>
      <c r="ALN25" s="2"/>
      <c r="ALO25" s="2"/>
      <c r="ALP25" s="2"/>
      <c r="ALQ25" s="2"/>
      <c r="ALR25" s="2"/>
      <c r="ALS25" s="2"/>
      <c r="ALT25" s="2"/>
      <c r="ALU25" s="2"/>
      <c r="ALV25" s="2"/>
      <c r="ALW25" s="2"/>
      <c r="ALX25" s="2"/>
      <c r="ALY25" s="2"/>
      <c r="ALZ25" s="2"/>
    </row>
    <row r="26" spans="1:1014">
      <c r="A26" s="49">
        <v>20</v>
      </c>
      <c r="B26" s="65" t="s">
        <v>75</v>
      </c>
      <c r="C26" s="65" t="s">
        <v>76</v>
      </c>
      <c r="D26" s="66">
        <f t="shared" si="0"/>
        <v>2592.6125000000002</v>
      </c>
      <c r="E26" s="81">
        <f t="shared" si="5"/>
        <v>2570.2250000000004</v>
      </c>
      <c r="F26" s="81">
        <f t="shared" si="7"/>
        <v>2570.2250000000004</v>
      </c>
      <c r="G26" s="71">
        <v>2600</v>
      </c>
      <c r="H26" s="72" t="s">
        <v>43</v>
      </c>
      <c r="I26" s="74" t="s">
        <v>43</v>
      </c>
      <c r="J26" s="74"/>
      <c r="K26" s="72">
        <v>2630</v>
      </c>
      <c r="L26" s="72" t="s">
        <v>43</v>
      </c>
      <c r="M26" s="83">
        <v>250</v>
      </c>
      <c r="N26" s="83">
        <v>250</v>
      </c>
      <c r="O26" s="49">
        <f t="shared" si="1"/>
        <v>4</v>
      </c>
      <c r="Q26" s="49">
        <f t="shared" si="2"/>
        <v>20</v>
      </c>
      <c r="R26" s="52" t="str">
        <f t="shared" si="3"/>
        <v>Ailanthus altissima</v>
      </c>
      <c r="S26" s="51">
        <f t="shared" si="4"/>
        <v>192.77946470071166</v>
      </c>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c r="AJX26" s="2"/>
      <c r="AJY26" s="2"/>
      <c r="AJZ26" s="2"/>
      <c r="AKA26" s="2"/>
      <c r="AKB26" s="2"/>
      <c r="AKC26" s="2"/>
      <c r="AKD26" s="2"/>
      <c r="AKE26" s="2"/>
      <c r="AKF26" s="2"/>
      <c r="AKG26" s="2"/>
      <c r="AKH26" s="2"/>
      <c r="AKI26" s="2"/>
      <c r="AKJ26" s="2"/>
      <c r="AKK26" s="2"/>
      <c r="AKL26" s="2"/>
      <c r="AKM26" s="2"/>
      <c r="AKN26" s="2"/>
      <c r="AKO26" s="2"/>
      <c r="AKP26" s="2"/>
      <c r="AKQ26" s="2"/>
      <c r="AKR26" s="2"/>
      <c r="AKS26" s="2"/>
      <c r="AKT26" s="2"/>
      <c r="AKU26" s="2"/>
      <c r="AKV26" s="2"/>
      <c r="AKW26" s="2"/>
      <c r="AKX26" s="2"/>
      <c r="AKY26" s="2"/>
      <c r="AKZ26" s="2"/>
      <c r="ALA26" s="2"/>
      <c r="ALB26" s="2"/>
      <c r="ALC26" s="2"/>
      <c r="ALD26" s="2"/>
      <c r="ALE26" s="2"/>
      <c r="ALF26" s="2"/>
      <c r="ALG26" s="2"/>
      <c r="ALH26" s="2"/>
      <c r="ALI26" s="2"/>
      <c r="ALJ26" s="2"/>
      <c r="ALK26" s="2"/>
      <c r="ALL26" s="2"/>
      <c r="ALM26" s="2"/>
      <c r="ALN26" s="2"/>
      <c r="ALO26" s="2"/>
      <c r="ALP26" s="2"/>
      <c r="ALQ26" s="2"/>
      <c r="ALR26" s="2"/>
      <c r="ALS26" s="2"/>
      <c r="ALT26" s="2"/>
      <c r="ALU26" s="2"/>
      <c r="ALV26" s="2"/>
      <c r="ALW26" s="2"/>
      <c r="ALX26" s="2"/>
      <c r="ALY26" s="2"/>
      <c r="ALZ26" s="2"/>
    </row>
    <row r="27" spans="1:1014">
      <c r="A27" s="49">
        <v>21</v>
      </c>
      <c r="B27" s="65" t="s">
        <v>77</v>
      </c>
      <c r="C27" s="65" t="s">
        <v>78</v>
      </c>
      <c r="D27" s="66">
        <f t="shared" si="0"/>
        <v>2778.5715000000005</v>
      </c>
      <c r="E27" s="81">
        <f t="shared" si="5"/>
        <v>2261.7980000000002</v>
      </c>
      <c r="F27" s="81">
        <f t="shared" si="7"/>
        <v>2313.2025000000003</v>
      </c>
      <c r="G27" s="71">
        <v>2700</v>
      </c>
      <c r="H27" s="71">
        <v>3840</v>
      </c>
      <c r="I27" s="75">
        <v>3250</v>
      </c>
      <c r="J27" s="74" t="s">
        <v>43</v>
      </c>
      <c r="K27" s="72">
        <v>2210</v>
      </c>
      <c r="L27" s="72">
        <v>2875</v>
      </c>
      <c r="M27" s="83">
        <v>220</v>
      </c>
      <c r="N27" s="83">
        <v>225</v>
      </c>
      <c r="O27" s="49">
        <f t="shared" si="1"/>
        <v>7</v>
      </c>
      <c r="Q27" s="49">
        <f t="shared" si="2"/>
        <v>21</v>
      </c>
      <c r="R27" s="52" t="str">
        <f t="shared" si="3"/>
        <v>Alnus cordata</v>
      </c>
      <c r="S27" s="51">
        <f t="shared" si="4"/>
        <v>206.60685945263842</v>
      </c>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c r="AJX27" s="2"/>
      <c r="AJY27" s="2"/>
      <c r="AJZ27" s="2"/>
      <c r="AKA27" s="2"/>
      <c r="AKB27" s="2"/>
      <c r="AKC27" s="2"/>
      <c r="AKD27" s="2"/>
      <c r="AKE27" s="2"/>
      <c r="AKF27" s="2"/>
      <c r="AKG27" s="2"/>
      <c r="AKH27" s="2"/>
      <c r="AKI27" s="2"/>
      <c r="AKJ27" s="2"/>
      <c r="AKK27" s="2"/>
      <c r="AKL27" s="2"/>
      <c r="AKM27" s="2"/>
      <c r="AKN27" s="2"/>
      <c r="AKO27" s="2"/>
      <c r="AKP27" s="2"/>
      <c r="AKQ27" s="2"/>
      <c r="AKR27" s="2"/>
      <c r="AKS27" s="2"/>
      <c r="AKT27" s="2"/>
      <c r="AKU27" s="2"/>
      <c r="AKV27" s="2"/>
      <c r="AKW27" s="2"/>
      <c r="AKX27" s="2"/>
      <c r="AKY27" s="2"/>
      <c r="AKZ27" s="2"/>
      <c r="ALA27" s="2"/>
      <c r="ALB27" s="2"/>
      <c r="ALC27" s="2"/>
      <c r="ALD27" s="2"/>
      <c r="ALE27" s="2"/>
      <c r="ALF27" s="2"/>
      <c r="ALG27" s="2"/>
      <c r="ALH27" s="2"/>
      <c r="ALI27" s="2"/>
      <c r="ALJ27" s="2"/>
      <c r="ALK27" s="2"/>
      <c r="ALL27" s="2"/>
      <c r="ALM27" s="2"/>
      <c r="ALN27" s="2"/>
      <c r="ALO27" s="2"/>
      <c r="ALP27" s="2"/>
      <c r="ALQ27" s="2"/>
      <c r="ALR27" s="2"/>
      <c r="ALS27" s="2"/>
      <c r="ALT27" s="2"/>
      <c r="ALU27" s="2"/>
      <c r="ALV27" s="2"/>
      <c r="ALW27" s="2"/>
      <c r="ALX27" s="2"/>
      <c r="ALY27" s="2"/>
      <c r="ALZ27" s="2"/>
    </row>
    <row r="28" spans="1:1014">
      <c r="A28" s="49">
        <v>22</v>
      </c>
      <c r="B28" s="65" t="s">
        <v>79</v>
      </c>
      <c r="C28" s="65" t="s">
        <v>80</v>
      </c>
      <c r="D28" s="66">
        <f t="shared" si="0"/>
        <v>1946.250125</v>
      </c>
      <c r="E28" s="81">
        <f t="shared" si="5"/>
        <v>2261.7980000000002</v>
      </c>
      <c r="F28" s="81">
        <f t="shared" si="7"/>
        <v>2313.2025000000003</v>
      </c>
      <c r="G28" s="72" t="s">
        <v>43</v>
      </c>
      <c r="H28" s="71">
        <v>1640</v>
      </c>
      <c r="I28" s="72" t="s">
        <v>43</v>
      </c>
      <c r="J28" s="74" t="s">
        <v>43</v>
      </c>
      <c r="K28" s="72">
        <v>1570</v>
      </c>
      <c r="L28" s="72" t="s">
        <v>43</v>
      </c>
      <c r="M28" s="83">
        <v>220</v>
      </c>
      <c r="N28" s="83">
        <v>225</v>
      </c>
      <c r="O28" s="49">
        <f t="shared" si="1"/>
        <v>4</v>
      </c>
      <c r="Q28" s="49">
        <f t="shared" si="2"/>
        <v>22</v>
      </c>
      <c r="R28" s="52" t="str">
        <f t="shared" si="3"/>
        <v>Alnus glutinosa</v>
      </c>
      <c r="S28" s="51">
        <f t="shared" si="4"/>
        <v>144.71775372185127</v>
      </c>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c r="AJX28" s="2"/>
      <c r="AJY28" s="2"/>
      <c r="AJZ28" s="2"/>
      <c r="AKA28" s="2"/>
      <c r="AKB28" s="2"/>
      <c r="AKC28" s="2"/>
      <c r="AKD28" s="2"/>
      <c r="AKE28" s="2"/>
      <c r="AKF28" s="2"/>
      <c r="AKG28" s="2"/>
      <c r="AKH28" s="2"/>
      <c r="AKI28" s="2"/>
      <c r="AKJ28" s="2"/>
      <c r="AKK28" s="2"/>
      <c r="AKL28" s="2"/>
      <c r="AKM28" s="2"/>
      <c r="AKN28" s="2"/>
      <c r="AKO28" s="2"/>
      <c r="AKP28" s="2"/>
      <c r="AKQ28" s="2"/>
      <c r="AKR28" s="2"/>
      <c r="AKS28" s="2"/>
      <c r="AKT28" s="2"/>
      <c r="AKU28" s="2"/>
      <c r="AKV28" s="2"/>
      <c r="AKW28" s="2"/>
      <c r="AKX28" s="2"/>
      <c r="AKY28" s="2"/>
      <c r="AKZ28" s="2"/>
      <c r="ALA28" s="2"/>
      <c r="ALB28" s="2"/>
      <c r="ALC28" s="2"/>
      <c r="ALD28" s="2"/>
      <c r="ALE28" s="2"/>
      <c r="ALF28" s="2"/>
      <c r="ALG28" s="2"/>
      <c r="ALH28" s="2"/>
      <c r="ALI28" s="2"/>
      <c r="ALJ28" s="2"/>
      <c r="ALK28" s="2"/>
      <c r="ALL28" s="2"/>
      <c r="ALM28" s="2"/>
      <c r="ALN28" s="2"/>
      <c r="ALO28" s="2"/>
      <c r="ALP28" s="2"/>
      <c r="ALQ28" s="2"/>
      <c r="ALR28" s="2"/>
      <c r="ALS28" s="2"/>
      <c r="ALT28" s="2"/>
      <c r="ALU28" s="2"/>
      <c r="ALV28" s="2"/>
      <c r="ALW28" s="2"/>
      <c r="ALX28" s="2"/>
      <c r="ALY28" s="2"/>
      <c r="ALZ28" s="2"/>
    </row>
    <row r="29" spans="1:1014">
      <c r="A29" s="49">
        <v>23</v>
      </c>
      <c r="B29" s="65" t="s">
        <v>81</v>
      </c>
      <c r="C29" s="65" t="s">
        <v>80</v>
      </c>
      <c r="D29" s="66">
        <f t="shared" si="0"/>
        <v>1852.3333333333333</v>
      </c>
      <c r="E29" s="81"/>
      <c r="F29" s="81"/>
      <c r="G29" s="71">
        <v>2100</v>
      </c>
      <c r="H29" s="71">
        <v>1875</v>
      </c>
      <c r="I29" s="71">
        <v>1920</v>
      </c>
      <c r="J29" s="71">
        <v>1789</v>
      </c>
      <c r="K29" s="72">
        <v>1720</v>
      </c>
      <c r="L29" s="72">
        <v>1710</v>
      </c>
      <c r="M29" s="84" t="s">
        <v>43</v>
      </c>
      <c r="N29" s="84" t="s">
        <v>43</v>
      </c>
      <c r="O29" s="49">
        <f t="shared" si="1"/>
        <v>6</v>
      </c>
      <c r="Q29" s="49">
        <f t="shared" si="2"/>
        <v>23</v>
      </c>
      <c r="R29" s="52" t="str">
        <f t="shared" si="3"/>
        <v>Alnus glutinosa FK Fyris E</v>
      </c>
      <c r="S29" s="51">
        <f t="shared" si="4"/>
        <v>137.7343619408164</v>
      </c>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c r="AJX29" s="2"/>
      <c r="AJY29" s="2"/>
      <c r="AJZ29" s="2"/>
      <c r="AKA29" s="2"/>
      <c r="AKB29" s="2"/>
      <c r="AKC29" s="2"/>
      <c r="AKD29" s="2"/>
      <c r="AKE29" s="2"/>
      <c r="AKF29" s="2"/>
      <c r="AKG29" s="2"/>
      <c r="AKH29" s="2"/>
      <c r="AKI29" s="2"/>
      <c r="AKJ29" s="2"/>
      <c r="AKK29" s="2"/>
      <c r="AKL29" s="2"/>
      <c r="AKM29" s="2"/>
      <c r="AKN29" s="2"/>
      <c r="AKO29" s="2"/>
      <c r="AKP29" s="2"/>
      <c r="AKQ29" s="2"/>
      <c r="AKR29" s="2"/>
      <c r="AKS29" s="2"/>
      <c r="AKT29" s="2"/>
      <c r="AKU29" s="2"/>
      <c r="AKV29" s="2"/>
      <c r="AKW29" s="2"/>
      <c r="AKX29" s="2"/>
      <c r="AKY29" s="2"/>
      <c r="AKZ29" s="2"/>
      <c r="ALA29" s="2"/>
      <c r="ALB29" s="2"/>
      <c r="ALC29" s="2"/>
      <c r="ALD29" s="2"/>
      <c r="ALE29" s="2"/>
      <c r="ALF29" s="2"/>
      <c r="ALG29" s="2"/>
      <c r="ALH29" s="2"/>
      <c r="ALI29" s="2"/>
      <c r="ALJ29" s="2"/>
      <c r="ALK29" s="2"/>
      <c r="ALL29" s="2"/>
      <c r="ALM29" s="2"/>
      <c r="ALN29" s="2"/>
      <c r="ALO29" s="2"/>
      <c r="ALP29" s="2"/>
      <c r="ALQ29" s="2"/>
      <c r="ALR29" s="2"/>
      <c r="ALS29" s="2"/>
      <c r="ALT29" s="2"/>
      <c r="ALU29" s="2"/>
      <c r="ALV29" s="2"/>
      <c r="ALW29" s="2"/>
      <c r="ALX29" s="2"/>
      <c r="ALY29" s="2"/>
      <c r="ALZ29" s="2"/>
    </row>
    <row r="30" spans="1:1014">
      <c r="A30" s="49">
        <v>24</v>
      </c>
      <c r="B30" s="65" t="s">
        <v>82</v>
      </c>
      <c r="C30" s="65" t="s">
        <v>83</v>
      </c>
      <c r="D30" s="66">
        <f t="shared" si="0"/>
        <v>2832.3596000000002</v>
      </c>
      <c r="E30" s="81">
        <f t="shared" si="5"/>
        <v>2261.7980000000002</v>
      </c>
      <c r="F30" s="81"/>
      <c r="G30" s="71">
        <v>3100</v>
      </c>
      <c r="H30" s="71">
        <v>3030</v>
      </c>
      <c r="I30" s="71">
        <v>3040</v>
      </c>
      <c r="J30" s="74" t="s">
        <v>43</v>
      </c>
      <c r="K30" s="72" t="s">
        <v>43</v>
      </c>
      <c r="L30" s="72">
        <v>2730</v>
      </c>
      <c r="M30" s="83">
        <v>220</v>
      </c>
      <c r="N30" s="85" t="s">
        <v>84</v>
      </c>
      <c r="O30" s="49">
        <f t="shared" si="1"/>
        <v>5</v>
      </c>
      <c r="Q30" s="49">
        <f t="shared" si="2"/>
        <v>24</v>
      </c>
      <c r="R30" s="52" t="str">
        <f t="shared" si="3"/>
        <v>Betula ermanii</v>
      </c>
      <c r="S30" s="51">
        <f t="shared" si="4"/>
        <v>210.60639317596511</v>
      </c>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c r="AJX30" s="2"/>
      <c r="AJY30" s="2"/>
      <c r="AJZ30" s="2"/>
      <c r="AKA30" s="2"/>
      <c r="AKB30" s="2"/>
      <c r="AKC30" s="2"/>
      <c r="AKD30" s="2"/>
      <c r="AKE30" s="2"/>
      <c r="AKF30" s="2"/>
      <c r="AKG30" s="2"/>
      <c r="AKH30" s="2"/>
      <c r="AKI30" s="2"/>
      <c r="AKJ30" s="2"/>
      <c r="AKK30" s="2"/>
      <c r="AKL30" s="2"/>
      <c r="AKM30" s="2"/>
      <c r="AKN30" s="2"/>
      <c r="AKO30" s="2"/>
      <c r="AKP30" s="2"/>
      <c r="AKQ30" s="2"/>
      <c r="AKR30" s="2"/>
      <c r="AKS30" s="2"/>
      <c r="AKT30" s="2"/>
      <c r="AKU30" s="2"/>
      <c r="AKV30" s="2"/>
      <c r="AKW30" s="2"/>
      <c r="AKX30" s="2"/>
      <c r="AKY30" s="2"/>
      <c r="AKZ30" s="2"/>
      <c r="ALA30" s="2"/>
      <c r="ALB30" s="2"/>
      <c r="ALC30" s="2"/>
      <c r="ALD30" s="2"/>
      <c r="ALE30" s="2"/>
      <c r="ALF30" s="2"/>
      <c r="ALG30" s="2"/>
      <c r="ALH30" s="2"/>
      <c r="ALI30" s="2"/>
      <c r="ALJ30" s="2"/>
      <c r="ALK30" s="2"/>
      <c r="ALL30" s="2"/>
      <c r="ALM30" s="2"/>
      <c r="ALN30" s="2"/>
      <c r="ALO30" s="2"/>
      <c r="ALP30" s="2"/>
      <c r="ALQ30" s="2"/>
      <c r="ALR30" s="2"/>
      <c r="ALS30" s="2"/>
      <c r="ALT30" s="2"/>
      <c r="ALU30" s="2"/>
      <c r="ALV30" s="2"/>
      <c r="ALW30" s="2"/>
      <c r="ALX30" s="2"/>
      <c r="ALY30" s="2"/>
      <c r="ALZ30" s="2"/>
    </row>
    <row r="31" spans="1:1014">
      <c r="A31" s="49">
        <v>25</v>
      </c>
      <c r="B31" s="65" t="s">
        <v>85</v>
      </c>
      <c r="C31" s="65" t="s">
        <v>86</v>
      </c>
      <c r="D31" s="66">
        <f t="shared" si="0"/>
        <v>2182.0001000000002</v>
      </c>
      <c r="E31" s="81">
        <f t="shared" si="5"/>
        <v>2261.7980000000002</v>
      </c>
      <c r="F31" s="81">
        <f>N31*$C$2</f>
        <v>2313.2025000000003</v>
      </c>
      <c r="G31" s="72" t="s">
        <v>43</v>
      </c>
      <c r="H31" s="71">
        <v>2175</v>
      </c>
      <c r="I31" s="71">
        <v>2170</v>
      </c>
      <c r="J31" s="74" t="s">
        <v>43</v>
      </c>
      <c r="K31" s="72">
        <v>1990</v>
      </c>
      <c r="L31" s="72" t="s">
        <v>43</v>
      </c>
      <c r="M31" s="83">
        <v>220</v>
      </c>
      <c r="N31" s="83">
        <v>225</v>
      </c>
      <c r="O31" s="49">
        <f t="shared" si="1"/>
        <v>5</v>
      </c>
      <c r="Q31" s="49">
        <f t="shared" si="2"/>
        <v>25</v>
      </c>
      <c r="R31" s="52" t="str">
        <f t="shared" si="3"/>
        <v>Betula pendula</v>
      </c>
      <c r="S31" s="51">
        <f t="shared" si="4"/>
        <v>162.24746708383893</v>
      </c>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c r="AJX31" s="2"/>
      <c r="AJY31" s="2"/>
      <c r="AJZ31" s="2"/>
      <c r="AKA31" s="2"/>
      <c r="AKB31" s="2"/>
      <c r="AKC31" s="2"/>
      <c r="AKD31" s="2"/>
      <c r="AKE31" s="2"/>
      <c r="AKF31" s="2"/>
      <c r="AKG31" s="2"/>
      <c r="AKH31" s="2"/>
      <c r="AKI31" s="2"/>
      <c r="AKJ31" s="2"/>
      <c r="AKK31" s="2"/>
      <c r="AKL31" s="2"/>
      <c r="AKM31" s="2"/>
      <c r="AKN31" s="2"/>
      <c r="AKO31" s="2"/>
      <c r="AKP31" s="2"/>
      <c r="AKQ31" s="2"/>
      <c r="AKR31" s="2"/>
      <c r="AKS31" s="2"/>
      <c r="AKT31" s="2"/>
      <c r="AKU31" s="2"/>
      <c r="AKV31" s="2"/>
      <c r="AKW31" s="2"/>
      <c r="AKX31" s="2"/>
      <c r="AKY31" s="2"/>
      <c r="AKZ31" s="2"/>
      <c r="ALA31" s="2"/>
      <c r="ALB31" s="2"/>
      <c r="ALC31" s="2"/>
      <c r="ALD31" s="2"/>
      <c r="ALE31" s="2"/>
      <c r="ALF31" s="2"/>
      <c r="ALG31" s="2"/>
      <c r="ALH31" s="2"/>
      <c r="ALI31" s="2"/>
      <c r="ALJ31" s="2"/>
      <c r="ALK31" s="2"/>
      <c r="ALL31" s="2"/>
      <c r="ALM31" s="2"/>
      <c r="ALN31" s="2"/>
      <c r="ALO31" s="2"/>
      <c r="ALP31" s="2"/>
      <c r="ALQ31" s="2"/>
      <c r="ALR31" s="2"/>
      <c r="ALS31" s="2"/>
      <c r="ALT31" s="2"/>
      <c r="ALU31" s="2"/>
      <c r="ALV31" s="2"/>
      <c r="ALW31" s="2"/>
      <c r="ALX31" s="2"/>
      <c r="ALY31" s="2"/>
      <c r="ALZ31" s="2"/>
    </row>
    <row r="32" spans="1:1014">
      <c r="A32" s="49">
        <v>26</v>
      </c>
      <c r="B32" s="65" t="s">
        <v>87</v>
      </c>
      <c r="C32" s="65" t="s">
        <v>86</v>
      </c>
      <c r="D32" s="66">
        <f t="shared" si="0"/>
        <v>2101.25</v>
      </c>
      <c r="E32" s="81"/>
      <c r="F32" s="81"/>
      <c r="G32" s="71">
        <v>2200</v>
      </c>
      <c r="H32" s="71">
        <v>2175</v>
      </c>
      <c r="I32" s="72" t="s">
        <v>43</v>
      </c>
      <c r="J32" s="74" t="s">
        <v>43</v>
      </c>
      <c r="K32" s="72">
        <v>2100</v>
      </c>
      <c r="L32" s="72">
        <v>1930</v>
      </c>
      <c r="M32" s="84" t="s">
        <v>43</v>
      </c>
      <c r="N32" s="84" t="s">
        <v>43</v>
      </c>
      <c r="O32" s="49">
        <f t="shared" si="1"/>
        <v>4</v>
      </c>
      <c r="Q32" s="49">
        <f t="shared" si="2"/>
        <v>26</v>
      </c>
      <c r="R32" s="52" t="str">
        <f t="shared" si="3"/>
        <v>Betula pendula fk Julita E</v>
      </c>
      <c r="S32" s="51">
        <f t="shared" si="4"/>
        <v>156.24311392557522</v>
      </c>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c r="AJX32" s="2"/>
      <c r="AJY32" s="2"/>
      <c r="AJZ32" s="2"/>
      <c r="AKA32" s="2"/>
      <c r="AKB32" s="2"/>
      <c r="AKC32" s="2"/>
      <c r="AKD32" s="2"/>
      <c r="AKE32" s="2"/>
      <c r="AKF32" s="2"/>
      <c r="AKG32" s="2"/>
      <c r="AKH32" s="2"/>
      <c r="AKI32" s="2"/>
      <c r="AKJ32" s="2"/>
      <c r="AKK32" s="2"/>
      <c r="AKL32" s="2"/>
      <c r="AKM32" s="2"/>
      <c r="AKN32" s="2"/>
      <c r="AKO32" s="2"/>
      <c r="AKP32" s="2"/>
      <c r="AKQ32" s="2"/>
      <c r="AKR32" s="2"/>
      <c r="AKS32" s="2"/>
      <c r="AKT32" s="2"/>
      <c r="AKU32" s="2"/>
      <c r="AKV32" s="2"/>
      <c r="AKW32" s="2"/>
      <c r="AKX32" s="2"/>
      <c r="AKY32" s="2"/>
      <c r="AKZ32" s="2"/>
      <c r="ALA32" s="2"/>
      <c r="ALB32" s="2"/>
      <c r="ALC32" s="2"/>
      <c r="ALD32" s="2"/>
      <c r="ALE32" s="2"/>
      <c r="ALF32" s="2"/>
      <c r="ALG32" s="2"/>
      <c r="ALH32" s="2"/>
      <c r="ALI32" s="2"/>
      <c r="ALJ32" s="2"/>
      <c r="ALK32" s="2"/>
      <c r="ALL32" s="2"/>
      <c r="ALM32" s="2"/>
      <c r="ALN32" s="2"/>
      <c r="ALO32" s="2"/>
      <c r="ALP32" s="2"/>
      <c r="ALQ32" s="2"/>
      <c r="ALR32" s="2"/>
      <c r="ALS32" s="2"/>
      <c r="ALT32" s="2"/>
      <c r="ALU32" s="2"/>
      <c r="ALV32" s="2"/>
      <c r="ALW32" s="2"/>
      <c r="ALX32" s="2"/>
      <c r="ALY32" s="2"/>
      <c r="ALZ32" s="2"/>
    </row>
    <row r="33" spans="1:1014">
      <c r="A33" s="49">
        <v>27</v>
      </c>
      <c r="B33" s="65" t="s">
        <v>88</v>
      </c>
      <c r="C33" s="65" t="s">
        <v>89</v>
      </c>
      <c r="D33" s="66">
        <f t="shared" si="0"/>
        <v>2256.7143571428574</v>
      </c>
      <c r="E33" s="81">
        <f t="shared" si="5"/>
        <v>2261.7980000000002</v>
      </c>
      <c r="F33" s="81">
        <f>N33*$C$2</f>
        <v>2313.2025000000003</v>
      </c>
      <c r="G33" s="71">
        <v>2200</v>
      </c>
      <c r="H33" s="71">
        <v>2290</v>
      </c>
      <c r="I33" s="71">
        <v>2170</v>
      </c>
      <c r="J33" s="71">
        <v>2632</v>
      </c>
      <c r="K33" s="72" t="s">
        <v>43</v>
      </c>
      <c r="L33" s="72">
        <v>1930</v>
      </c>
      <c r="M33" s="83">
        <v>220</v>
      </c>
      <c r="N33" s="83">
        <v>225</v>
      </c>
      <c r="O33" s="49">
        <f t="shared" si="1"/>
        <v>7</v>
      </c>
      <c r="Q33" s="49">
        <f t="shared" si="2"/>
        <v>27</v>
      </c>
      <c r="R33" s="52" t="str">
        <f t="shared" si="3"/>
        <v>Betula pubescens</v>
      </c>
      <c r="S33" s="51">
        <f t="shared" si="4"/>
        <v>167.80301173137545</v>
      </c>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c r="AJX33" s="2"/>
      <c r="AJY33" s="2"/>
      <c r="AJZ33" s="2"/>
      <c r="AKA33" s="2"/>
      <c r="AKB33" s="2"/>
      <c r="AKC33" s="2"/>
      <c r="AKD33" s="2"/>
      <c r="AKE33" s="2"/>
      <c r="AKF33" s="2"/>
      <c r="AKG33" s="2"/>
      <c r="AKH33" s="2"/>
      <c r="AKI33" s="2"/>
      <c r="AKJ33" s="2"/>
      <c r="AKK33" s="2"/>
      <c r="AKL33" s="2"/>
      <c r="AKM33" s="2"/>
      <c r="AKN33" s="2"/>
      <c r="AKO33" s="2"/>
      <c r="AKP33" s="2"/>
      <c r="AKQ33" s="2"/>
      <c r="AKR33" s="2"/>
      <c r="AKS33" s="2"/>
      <c r="AKT33" s="2"/>
      <c r="AKU33" s="2"/>
      <c r="AKV33" s="2"/>
      <c r="AKW33" s="2"/>
      <c r="AKX33" s="2"/>
      <c r="AKY33" s="2"/>
      <c r="AKZ33" s="2"/>
      <c r="ALA33" s="2"/>
      <c r="ALB33" s="2"/>
      <c r="ALC33" s="2"/>
      <c r="ALD33" s="2"/>
      <c r="ALE33" s="2"/>
      <c r="ALF33" s="2"/>
      <c r="ALG33" s="2"/>
      <c r="ALH33" s="2"/>
      <c r="ALI33" s="2"/>
      <c r="ALJ33" s="2"/>
      <c r="ALK33" s="2"/>
      <c r="ALL33" s="2"/>
      <c r="ALM33" s="2"/>
      <c r="ALN33" s="2"/>
      <c r="ALO33" s="2"/>
      <c r="ALP33" s="2"/>
      <c r="ALQ33" s="2"/>
      <c r="ALR33" s="2"/>
      <c r="ALS33" s="2"/>
      <c r="ALT33" s="2"/>
      <c r="ALU33" s="2"/>
      <c r="ALV33" s="2"/>
      <c r="ALW33" s="2"/>
      <c r="ALX33" s="2"/>
      <c r="ALY33" s="2"/>
      <c r="ALZ33" s="2"/>
    </row>
    <row r="34" spans="1:1014">
      <c r="A34" s="49">
        <v>28</v>
      </c>
      <c r="B34" s="65" t="s">
        <v>90</v>
      </c>
      <c r="C34" s="65" t="s">
        <v>91</v>
      </c>
      <c r="D34" s="66">
        <f t="shared" si="0"/>
        <v>2701.0001000000002</v>
      </c>
      <c r="E34" s="81">
        <f t="shared" si="5"/>
        <v>2261.7980000000002</v>
      </c>
      <c r="F34" s="81">
        <f>N34*$C$2</f>
        <v>2313.2025000000003</v>
      </c>
      <c r="G34" s="71">
        <v>2800</v>
      </c>
      <c r="H34" s="71">
        <v>3020</v>
      </c>
      <c r="I34" s="72" t="s">
        <v>43</v>
      </c>
      <c r="J34" s="72" t="s">
        <v>43</v>
      </c>
      <c r="K34" s="72">
        <v>3110</v>
      </c>
      <c r="L34" s="72" t="s">
        <v>43</v>
      </c>
      <c r="M34" s="83">
        <v>220</v>
      </c>
      <c r="N34" s="83">
        <v>225</v>
      </c>
      <c r="O34" s="49">
        <f t="shared" si="1"/>
        <v>5</v>
      </c>
      <c r="Q34" s="49">
        <f t="shared" si="2"/>
        <v>28</v>
      </c>
      <c r="R34" s="52" t="str">
        <f t="shared" si="3"/>
        <v>Carpinus betulus</v>
      </c>
      <c r="S34" s="51">
        <f t="shared" si="4"/>
        <v>200.83886559775851</v>
      </c>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c r="AJX34" s="2"/>
      <c r="AJY34" s="2"/>
      <c r="AJZ34" s="2"/>
      <c r="AKA34" s="2"/>
      <c r="AKB34" s="2"/>
      <c r="AKC34" s="2"/>
      <c r="AKD34" s="2"/>
      <c r="AKE34" s="2"/>
      <c r="AKF34" s="2"/>
      <c r="AKG34" s="2"/>
      <c r="AKH34" s="2"/>
      <c r="AKI34" s="2"/>
      <c r="AKJ34" s="2"/>
      <c r="AKK34" s="2"/>
      <c r="AKL34" s="2"/>
      <c r="AKM34" s="2"/>
      <c r="AKN34" s="2"/>
      <c r="AKO34" s="2"/>
      <c r="AKP34" s="2"/>
      <c r="AKQ34" s="2"/>
      <c r="AKR34" s="2"/>
      <c r="AKS34" s="2"/>
      <c r="AKT34" s="2"/>
      <c r="AKU34" s="2"/>
      <c r="AKV34" s="2"/>
      <c r="AKW34" s="2"/>
      <c r="AKX34" s="2"/>
      <c r="AKY34" s="2"/>
      <c r="AKZ34" s="2"/>
      <c r="ALA34" s="2"/>
      <c r="ALB34" s="2"/>
      <c r="ALC34" s="2"/>
      <c r="ALD34" s="2"/>
      <c r="ALE34" s="2"/>
      <c r="ALF34" s="2"/>
      <c r="ALG34" s="2"/>
      <c r="ALH34" s="2"/>
      <c r="ALI34" s="2"/>
      <c r="ALJ34" s="2"/>
      <c r="ALK34" s="2"/>
      <c r="ALL34" s="2"/>
      <c r="ALM34" s="2"/>
      <c r="ALN34" s="2"/>
      <c r="ALO34" s="2"/>
      <c r="ALP34" s="2"/>
      <c r="ALQ34" s="2"/>
      <c r="ALR34" s="2"/>
      <c r="ALS34" s="2"/>
      <c r="ALT34" s="2"/>
      <c r="ALU34" s="2"/>
      <c r="ALV34" s="2"/>
      <c r="ALW34" s="2"/>
      <c r="ALX34" s="2"/>
      <c r="ALY34" s="2"/>
      <c r="ALZ34" s="2"/>
    </row>
    <row r="35" spans="1:1014">
      <c r="A35" s="49">
        <v>29</v>
      </c>
      <c r="B35" s="65" t="s">
        <v>92</v>
      </c>
      <c r="C35" s="65" t="s">
        <v>91</v>
      </c>
      <c r="D35" s="66">
        <f t="shared" si="0"/>
        <v>3334.1666666666665</v>
      </c>
      <c r="E35" s="81"/>
      <c r="F35" s="81"/>
      <c r="G35" s="71">
        <v>3400</v>
      </c>
      <c r="H35" s="71">
        <v>3315</v>
      </c>
      <c r="I35" s="71">
        <v>3560</v>
      </c>
      <c r="J35" s="71">
        <v>3225</v>
      </c>
      <c r="K35" s="72">
        <v>3290</v>
      </c>
      <c r="L35" s="72">
        <v>3215</v>
      </c>
      <c r="M35" s="84" t="s">
        <v>43</v>
      </c>
      <c r="N35" s="84" t="s">
        <v>43</v>
      </c>
      <c r="O35" s="49">
        <f t="shared" si="1"/>
        <v>6</v>
      </c>
      <c r="Q35" s="49">
        <f t="shared" si="2"/>
        <v>29</v>
      </c>
      <c r="R35" s="52" t="str">
        <f t="shared" si="3"/>
        <v>Carpinus betulus FK Carin E</v>
      </c>
      <c r="S35" s="51">
        <f t="shared" si="4"/>
        <v>247.91937291938385</v>
      </c>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c r="AJX35" s="2"/>
      <c r="AJY35" s="2"/>
      <c r="AJZ35" s="2"/>
      <c r="AKA35" s="2"/>
      <c r="AKB35" s="2"/>
      <c r="AKC35" s="2"/>
      <c r="AKD35" s="2"/>
      <c r="AKE35" s="2"/>
      <c r="AKF35" s="2"/>
      <c r="AKG35" s="2"/>
      <c r="AKH35" s="2"/>
      <c r="AKI35" s="2"/>
      <c r="AKJ35" s="2"/>
      <c r="AKK35" s="2"/>
      <c r="AKL35" s="2"/>
      <c r="AKM35" s="2"/>
      <c r="AKN35" s="2"/>
      <c r="AKO35" s="2"/>
      <c r="AKP35" s="2"/>
      <c r="AKQ35" s="2"/>
      <c r="AKR35" s="2"/>
      <c r="AKS35" s="2"/>
      <c r="AKT35" s="2"/>
      <c r="AKU35" s="2"/>
      <c r="AKV35" s="2"/>
      <c r="AKW35" s="2"/>
      <c r="AKX35" s="2"/>
      <c r="AKY35" s="2"/>
      <c r="AKZ35" s="2"/>
      <c r="ALA35" s="2"/>
      <c r="ALB35" s="2"/>
      <c r="ALC35" s="2"/>
      <c r="ALD35" s="2"/>
      <c r="ALE35" s="2"/>
      <c r="ALF35" s="2"/>
      <c r="ALG35" s="2"/>
      <c r="ALH35" s="2"/>
      <c r="ALI35" s="2"/>
      <c r="ALJ35" s="2"/>
      <c r="ALK35" s="2"/>
      <c r="ALL35" s="2"/>
      <c r="ALM35" s="2"/>
      <c r="ALN35" s="2"/>
      <c r="ALO35" s="2"/>
      <c r="ALP35" s="2"/>
      <c r="ALQ35" s="2"/>
      <c r="ALR35" s="2"/>
      <c r="ALS35" s="2"/>
      <c r="ALT35" s="2"/>
      <c r="ALU35" s="2"/>
      <c r="ALV35" s="2"/>
      <c r="ALW35" s="2"/>
      <c r="ALX35" s="2"/>
      <c r="ALY35" s="2"/>
      <c r="ALZ35" s="2"/>
    </row>
    <row r="36" spans="1:1014">
      <c r="A36" s="49">
        <v>30</v>
      </c>
      <c r="B36" s="65" t="s">
        <v>93</v>
      </c>
      <c r="C36" s="65" t="s">
        <v>94</v>
      </c>
      <c r="D36" s="66">
        <f t="shared" si="0"/>
        <v>3665.6517857142858</v>
      </c>
      <c r="E36" s="81">
        <f t="shared" si="5"/>
        <v>3187.0790000000002</v>
      </c>
      <c r="F36" s="81">
        <f>N36*$C$2</f>
        <v>3238.4835000000003</v>
      </c>
      <c r="G36" s="71">
        <v>3650</v>
      </c>
      <c r="H36" s="71">
        <v>4195</v>
      </c>
      <c r="I36" s="71">
        <v>3870</v>
      </c>
      <c r="J36" s="71">
        <v>3839</v>
      </c>
      <c r="K36" s="72">
        <v>3680</v>
      </c>
      <c r="L36" s="72" t="s">
        <v>43</v>
      </c>
      <c r="M36" s="83">
        <v>310</v>
      </c>
      <c r="N36" s="83">
        <v>315</v>
      </c>
      <c r="O36" s="49">
        <f t="shared" si="1"/>
        <v>7</v>
      </c>
      <c r="Q36" s="49">
        <f t="shared" si="2"/>
        <v>30</v>
      </c>
      <c r="R36" s="52" t="str">
        <f t="shared" si="3"/>
        <v>Carpinus betulus 'Fastigiata'</v>
      </c>
      <c r="S36" s="51">
        <f t="shared" si="4"/>
        <v>272.56768569510785</v>
      </c>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c r="AJY36" s="2"/>
      <c r="AJZ36" s="2"/>
      <c r="AKA36" s="2"/>
      <c r="AKB36" s="2"/>
      <c r="AKC36" s="2"/>
      <c r="AKD36" s="2"/>
      <c r="AKE36" s="2"/>
      <c r="AKF36" s="2"/>
      <c r="AKG36" s="2"/>
      <c r="AKH36" s="2"/>
      <c r="AKI36" s="2"/>
      <c r="AKJ36" s="2"/>
      <c r="AKK36" s="2"/>
      <c r="AKL36" s="2"/>
      <c r="AKM36" s="2"/>
      <c r="AKN36" s="2"/>
      <c r="AKO36" s="2"/>
      <c r="AKP36" s="2"/>
      <c r="AKQ36" s="2"/>
      <c r="AKR36" s="2"/>
      <c r="AKS36" s="2"/>
      <c r="AKT36" s="2"/>
      <c r="AKU36" s="2"/>
      <c r="AKV36" s="2"/>
      <c r="AKW36" s="2"/>
      <c r="AKX36" s="2"/>
      <c r="AKY36" s="2"/>
      <c r="AKZ36" s="2"/>
      <c r="ALA36" s="2"/>
      <c r="ALB36" s="2"/>
      <c r="ALC36" s="2"/>
      <c r="ALD36" s="2"/>
      <c r="ALE36" s="2"/>
      <c r="ALF36" s="2"/>
      <c r="ALG36" s="2"/>
      <c r="ALH36" s="2"/>
      <c r="ALI36" s="2"/>
      <c r="ALJ36" s="2"/>
      <c r="ALK36" s="2"/>
      <c r="ALL36" s="2"/>
      <c r="ALM36" s="2"/>
      <c r="ALN36" s="2"/>
      <c r="ALO36" s="2"/>
      <c r="ALP36" s="2"/>
      <c r="ALQ36" s="2"/>
      <c r="ALR36" s="2"/>
      <c r="ALS36" s="2"/>
      <c r="ALT36" s="2"/>
      <c r="ALU36" s="2"/>
      <c r="ALV36" s="2"/>
      <c r="ALW36" s="2"/>
      <c r="ALX36" s="2"/>
      <c r="ALY36" s="2"/>
      <c r="ALZ36" s="2"/>
    </row>
    <row r="37" spans="1:1014">
      <c r="A37" s="49">
        <v>31</v>
      </c>
      <c r="B37" s="65" t="s">
        <v>95</v>
      </c>
      <c r="C37" s="65" t="s">
        <v>96</v>
      </c>
      <c r="D37" s="66">
        <f t="shared" si="0"/>
        <v>2782.9214285714288</v>
      </c>
      <c r="E37" s="81">
        <f t="shared" si="5"/>
        <v>2570.2250000000004</v>
      </c>
      <c r="F37" s="81">
        <f>N37*$C$2</f>
        <v>2570.2250000000004</v>
      </c>
      <c r="G37" s="71">
        <v>2900</v>
      </c>
      <c r="H37" s="71">
        <v>3260</v>
      </c>
      <c r="I37" s="71">
        <v>2510</v>
      </c>
      <c r="J37" s="73" t="s">
        <v>43</v>
      </c>
      <c r="K37" s="72">
        <v>2960</v>
      </c>
      <c r="L37" s="72">
        <v>2710</v>
      </c>
      <c r="M37" s="83">
        <v>250</v>
      </c>
      <c r="N37" s="83">
        <v>250</v>
      </c>
      <c r="O37" s="49">
        <f t="shared" si="1"/>
        <v>7</v>
      </c>
      <c r="Q37" s="49">
        <f t="shared" si="2"/>
        <v>31</v>
      </c>
      <c r="R37" s="52" t="str">
        <f t="shared" si="3"/>
        <v>Castanea sativa</v>
      </c>
      <c r="S37" s="51">
        <f t="shared" si="4"/>
        <v>206.93030805958847</v>
      </c>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c r="AJX37" s="2"/>
      <c r="AJY37" s="2"/>
      <c r="AJZ37" s="2"/>
      <c r="AKA37" s="2"/>
      <c r="AKB37" s="2"/>
      <c r="AKC37" s="2"/>
      <c r="AKD37" s="2"/>
      <c r="AKE37" s="2"/>
      <c r="AKF37" s="2"/>
      <c r="AKG37" s="2"/>
      <c r="AKH37" s="2"/>
      <c r="AKI37" s="2"/>
      <c r="AKJ37" s="2"/>
      <c r="AKK37" s="2"/>
      <c r="AKL37" s="2"/>
      <c r="AKM37" s="2"/>
      <c r="AKN37" s="2"/>
      <c r="AKO37" s="2"/>
      <c r="AKP37" s="2"/>
      <c r="AKQ37" s="2"/>
      <c r="AKR37" s="2"/>
      <c r="AKS37" s="2"/>
      <c r="AKT37" s="2"/>
      <c r="AKU37" s="2"/>
      <c r="AKV37" s="2"/>
      <c r="AKW37" s="2"/>
      <c r="AKX37" s="2"/>
      <c r="AKY37" s="2"/>
      <c r="AKZ37" s="2"/>
      <c r="ALA37" s="2"/>
      <c r="ALB37" s="2"/>
      <c r="ALC37" s="2"/>
      <c r="ALD37" s="2"/>
      <c r="ALE37" s="2"/>
      <c r="ALF37" s="2"/>
      <c r="ALG37" s="2"/>
      <c r="ALH37" s="2"/>
      <c r="ALI37" s="2"/>
      <c r="ALJ37" s="2"/>
      <c r="ALK37" s="2"/>
      <c r="ALL37" s="2"/>
      <c r="ALM37" s="2"/>
      <c r="ALN37" s="2"/>
      <c r="ALO37" s="2"/>
      <c r="ALP37" s="2"/>
      <c r="ALQ37" s="2"/>
      <c r="ALR37" s="2"/>
      <c r="ALS37" s="2"/>
      <c r="ALT37" s="2"/>
      <c r="ALU37" s="2"/>
      <c r="ALV37" s="2"/>
      <c r="ALW37" s="2"/>
      <c r="ALX37" s="2"/>
      <c r="ALY37" s="2"/>
      <c r="ALZ37" s="2"/>
    </row>
    <row r="38" spans="1:1014">
      <c r="A38" s="49">
        <v>32</v>
      </c>
      <c r="B38" s="65" t="s">
        <v>97</v>
      </c>
      <c r="C38" s="65" t="s">
        <v>98</v>
      </c>
      <c r="D38" s="66">
        <f t="shared" si="0"/>
        <v>2420.0000714285716</v>
      </c>
      <c r="E38" s="81">
        <f t="shared" si="5"/>
        <v>2261.7980000000002</v>
      </c>
      <c r="F38" s="81">
        <f>N38*$C$2</f>
        <v>2313.2025000000003</v>
      </c>
      <c r="G38" s="71">
        <v>2600</v>
      </c>
      <c r="H38" s="71">
        <v>2640</v>
      </c>
      <c r="I38" s="71">
        <v>2510</v>
      </c>
      <c r="J38" s="73" t="s">
        <v>43</v>
      </c>
      <c r="K38" s="72">
        <v>2420</v>
      </c>
      <c r="L38" s="72">
        <v>2195</v>
      </c>
      <c r="M38" s="83">
        <v>220</v>
      </c>
      <c r="N38" s="83">
        <v>225</v>
      </c>
      <c r="O38" s="49">
        <f t="shared" si="1"/>
        <v>7</v>
      </c>
      <c r="Q38" s="49">
        <f t="shared" si="2"/>
        <v>32</v>
      </c>
      <c r="R38" s="52" t="str">
        <f t="shared" si="3"/>
        <v>Catalpa bignonioides</v>
      </c>
      <c r="S38" s="51">
        <f t="shared" si="4"/>
        <v>179.94448393104793</v>
      </c>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c r="AJX38" s="2"/>
      <c r="AJY38" s="2"/>
      <c r="AJZ38" s="2"/>
      <c r="AKA38" s="2"/>
      <c r="AKB38" s="2"/>
      <c r="AKC38" s="2"/>
      <c r="AKD38" s="2"/>
      <c r="AKE38" s="2"/>
      <c r="AKF38" s="2"/>
      <c r="AKG38" s="2"/>
      <c r="AKH38" s="2"/>
      <c r="AKI38" s="2"/>
      <c r="AKJ38" s="2"/>
      <c r="AKK38" s="2"/>
      <c r="AKL38" s="2"/>
      <c r="AKM38" s="2"/>
      <c r="AKN38" s="2"/>
      <c r="AKO38" s="2"/>
      <c r="AKP38" s="2"/>
      <c r="AKQ38" s="2"/>
      <c r="AKR38" s="2"/>
      <c r="AKS38" s="2"/>
      <c r="AKT38" s="2"/>
      <c r="AKU38" s="2"/>
      <c r="AKV38" s="2"/>
      <c r="AKW38" s="2"/>
      <c r="AKX38" s="2"/>
      <c r="AKY38" s="2"/>
      <c r="AKZ38" s="2"/>
      <c r="ALA38" s="2"/>
      <c r="ALB38" s="2"/>
      <c r="ALC38" s="2"/>
      <c r="ALD38" s="2"/>
      <c r="ALE38" s="2"/>
      <c r="ALF38" s="2"/>
      <c r="ALG38" s="2"/>
      <c r="ALH38" s="2"/>
      <c r="ALI38" s="2"/>
      <c r="ALJ38" s="2"/>
      <c r="ALK38" s="2"/>
      <c r="ALL38" s="2"/>
      <c r="ALM38" s="2"/>
      <c r="ALN38" s="2"/>
      <c r="ALO38" s="2"/>
      <c r="ALP38" s="2"/>
      <c r="ALQ38" s="2"/>
      <c r="ALR38" s="2"/>
      <c r="ALS38" s="2"/>
      <c r="ALT38" s="2"/>
      <c r="ALU38" s="2"/>
      <c r="ALV38" s="2"/>
      <c r="ALW38" s="2"/>
      <c r="ALX38" s="2"/>
      <c r="ALY38" s="2"/>
      <c r="ALZ38" s="2"/>
    </row>
    <row r="39" spans="1:1014">
      <c r="A39" s="49">
        <v>33</v>
      </c>
      <c r="B39" s="65" t="s">
        <v>99</v>
      </c>
      <c r="C39" s="65" t="s">
        <v>100</v>
      </c>
      <c r="D39" s="66">
        <f t="shared" ref="D39:D70" si="8">AVERAGE(E39:L39)</f>
        <v>3881.0397500000004</v>
      </c>
      <c r="E39" s="81">
        <f t="shared" si="5"/>
        <v>4420.7870000000003</v>
      </c>
      <c r="F39" s="81">
        <f>N39*$C$2</f>
        <v>3341.2925000000005</v>
      </c>
      <c r="G39" s="72" t="s">
        <v>43</v>
      </c>
      <c r="H39" s="72" t="s">
        <v>43</v>
      </c>
      <c r="I39" s="72" t="s">
        <v>43</v>
      </c>
      <c r="J39" s="73" t="s">
        <v>43</v>
      </c>
      <c r="K39" s="72" t="s">
        <v>43</v>
      </c>
      <c r="L39" s="72" t="s">
        <v>43</v>
      </c>
      <c r="M39" s="83">
        <v>430</v>
      </c>
      <c r="N39" s="83">
        <v>325</v>
      </c>
      <c r="O39" s="49">
        <f t="shared" ref="O39:O70" si="9">COUNT(E39:L39)</f>
        <v>2</v>
      </c>
      <c r="Q39" s="49">
        <f t="shared" ref="Q39:Q70" si="10">A39</f>
        <v>33</v>
      </c>
      <c r="R39" s="52" t="str">
        <f t="shared" ref="R39:R70" si="11">B39</f>
        <v>Cercidiphyllum japonicum</v>
      </c>
      <c r="S39" s="51">
        <f t="shared" ref="S39:S70" si="12">D39/$C$3</f>
        <v>288.58333649443711</v>
      </c>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c r="AJX39" s="2"/>
      <c r="AJY39" s="2"/>
      <c r="AJZ39" s="2"/>
      <c r="AKA39" s="2"/>
      <c r="AKB39" s="2"/>
      <c r="AKC39" s="2"/>
      <c r="AKD39" s="2"/>
      <c r="AKE39" s="2"/>
      <c r="AKF39" s="2"/>
      <c r="AKG39" s="2"/>
      <c r="AKH39" s="2"/>
      <c r="AKI39" s="2"/>
      <c r="AKJ39" s="2"/>
      <c r="AKK39" s="2"/>
      <c r="AKL39" s="2"/>
      <c r="AKM39" s="2"/>
      <c r="AKN39" s="2"/>
      <c r="AKO39" s="2"/>
      <c r="AKP39" s="2"/>
      <c r="AKQ39" s="2"/>
      <c r="AKR39" s="2"/>
      <c r="AKS39" s="2"/>
      <c r="AKT39" s="2"/>
      <c r="AKU39" s="2"/>
      <c r="AKV39" s="2"/>
      <c r="AKW39" s="2"/>
      <c r="AKX39" s="2"/>
      <c r="AKY39" s="2"/>
      <c r="AKZ39" s="2"/>
      <c r="ALA39" s="2"/>
      <c r="ALB39" s="2"/>
      <c r="ALC39" s="2"/>
      <c r="ALD39" s="2"/>
      <c r="ALE39" s="2"/>
      <c r="ALF39" s="2"/>
      <c r="ALG39" s="2"/>
      <c r="ALH39" s="2"/>
      <c r="ALI39" s="2"/>
      <c r="ALJ39" s="2"/>
      <c r="ALK39" s="2"/>
      <c r="ALL39" s="2"/>
      <c r="ALM39" s="2"/>
      <c r="ALN39" s="2"/>
      <c r="ALO39" s="2"/>
      <c r="ALP39" s="2"/>
      <c r="ALQ39" s="2"/>
      <c r="ALR39" s="2"/>
      <c r="ALS39" s="2"/>
      <c r="ALT39" s="2"/>
      <c r="ALU39" s="2"/>
      <c r="ALV39" s="2"/>
      <c r="ALW39" s="2"/>
      <c r="ALX39" s="2"/>
      <c r="ALY39" s="2"/>
      <c r="ALZ39" s="2"/>
    </row>
    <row r="40" spans="1:1014">
      <c r="A40" s="49">
        <v>34</v>
      </c>
      <c r="B40" s="65" t="s">
        <v>101</v>
      </c>
      <c r="C40" s="65" t="s">
        <v>100</v>
      </c>
      <c r="D40" s="66">
        <f t="shared" si="8"/>
        <v>4546.09</v>
      </c>
      <c r="E40" s="81">
        <f t="shared" si="5"/>
        <v>5140.4500000000007</v>
      </c>
      <c r="F40" s="81"/>
      <c r="G40" s="71">
        <v>4600</v>
      </c>
      <c r="H40" s="71">
        <v>4405</v>
      </c>
      <c r="I40" s="71">
        <v>4460</v>
      </c>
      <c r="J40" s="73" t="s">
        <v>43</v>
      </c>
      <c r="K40" s="72" t="s">
        <v>43</v>
      </c>
      <c r="L40" s="72">
        <v>4125</v>
      </c>
      <c r="M40" s="83">
        <v>500</v>
      </c>
      <c r="N40" s="84" t="s">
        <v>43</v>
      </c>
      <c r="O40" s="49">
        <f t="shared" si="9"/>
        <v>5</v>
      </c>
      <c r="Q40" s="49">
        <f t="shared" si="10"/>
        <v>34</v>
      </c>
      <c r="R40" s="52" t="str">
        <f t="shared" si="11"/>
        <v>Cercidiphyllum japonicum FK Göteborg E</v>
      </c>
      <c r="S40" s="51">
        <f t="shared" si="12"/>
        <v>338.03462595403602</v>
      </c>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c r="AJX40" s="2"/>
      <c r="AJY40" s="2"/>
      <c r="AJZ40" s="2"/>
      <c r="AKA40" s="2"/>
      <c r="AKB40" s="2"/>
      <c r="AKC40" s="2"/>
      <c r="AKD40" s="2"/>
      <c r="AKE40" s="2"/>
      <c r="AKF40" s="2"/>
      <c r="AKG40" s="2"/>
      <c r="AKH40" s="2"/>
      <c r="AKI40" s="2"/>
      <c r="AKJ40" s="2"/>
      <c r="AKK40" s="2"/>
      <c r="AKL40" s="2"/>
      <c r="AKM40" s="2"/>
      <c r="AKN40" s="2"/>
      <c r="AKO40" s="2"/>
      <c r="AKP40" s="2"/>
      <c r="AKQ40" s="2"/>
      <c r="AKR40" s="2"/>
      <c r="AKS40" s="2"/>
      <c r="AKT40" s="2"/>
      <c r="AKU40" s="2"/>
      <c r="AKV40" s="2"/>
      <c r="AKW40" s="2"/>
      <c r="AKX40" s="2"/>
      <c r="AKY40" s="2"/>
      <c r="AKZ40" s="2"/>
      <c r="ALA40" s="2"/>
      <c r="ALB40" s="2"/>
      <c r="ALC40" s="2"/>
      <c r="ALD40" s="2"/>
      <c r="ALE40" s="2"/>
      <c r="ALF40" s="2"/>
      <c r="ALG40" s="2"/>
      <c r="ALH40" s="2"/>
      <c r="ALI40" s="2"/>
      <c r="ALJ40" s="2"/>
      <c r="ALK40" s="2"/>
      <c r="ALL40" s="2"/>
      <c r="ALM40" s="2"/>
      <c r="ALN40" s="2"/>
      <c r="ALO40" s="2"/>
      <c r="ALP40" s="2"/>
      <c r="ALQ40" s="2"/>
      <c r="ALR40" s="2"/>
      <c r="ALS40" s="2"/>
      <c r="ALT40" s="2"/>
      <c r="ALU40" s="2"/>
      <c r="ALV40" s="2"/>
      <c r="ALW40" s="2"/>
      <c r="ALX40" s="2"/>
      <c r="ALY40" s="2"/>
      <c r="ALZ40" s="2"/>
    </row>
    <row r="41" spans="1:1014">
      <c r="A41" s="49">
        <v>35</v>
      </c>
      <c r="B41" s="65" t="s">
        <v>102</v>
      </c>
      <c r="C41" s="65" t="s">
        <v>103</v>
      </c>
      <c r="D41" s="66">
        <f t="shared" si="8"/>
        <v>2522.8062500000001</v>
      </c>
      <c r="E41" s="81">
        <f t="shared" si="5"/>
        <v>2570.2250000000004</v>
      </c>
      <c r="F41" s="81">
        <f>N41*$C$2</f>
        <v>2570.2250000000004</v>
      </c>
      <c r="G41" s="71">
        <v>2600</v>
      </c>
      <c r="H41" s="71">
        <v>2555</v>
      </c>
      <c r="I41" s="71">
        <v>2420</v>
      </c>
      <c r="J41" s="71">
        <v>2472</v>
      </c>
      <c r="K41" s="72">
        <v>2840</v>
      </c>
      <c r="L41" s="72">
        <v>2155</v>
      </c>
      <c r="M41" s="83">
        <v>250</v>
      </c>
      <c r="N41" s="83">
        <v>250</v>
      </c>
      <c r="O41" s="49">
        <f t="shared" si="9"/>
        <v>8</v>
      </c>
      <c r="Q41" s="49">
        <f t="shared" si="10"/>
        <v>35</v>
      </c>
      <c r="R41" s="52" t="str">
        <f t="shared" si="11"/>
        <v>Corylus colurna</v>
      </c>
      <c r="S41" s="51">
        <f t="shared" si="12"/>
        <v>187.58886583267255</v>
      </c>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c r="AJX41" s="2"/>
      <c r="AJY41" s="2"/>
      <c r="AJZ41" s="2"/>
      <c r="AKA41" s="2"/>
      <c r="AKB41" s="2"/>
      <c r="AKC41" s="2"/>
      <c r="AKD41" s="2"/>
      <c r="AKE41" s="2"/>
      <c r="AKF41" s="2"/>
      <c r="AKG41" s="2"/>
      <c r="AKH41" s="2"/>
      <c r="AKI41" s="2"/>
      <c r="AKJ41" s="2"/>
      <c r="AKK41" s="2"/>
      <c r="AKL41" s="2"/>
      <c r="AKM41" s="2"/>
      <c r="AKN41" s="2"/>
      <c r="AKO41" s="2"/>
      <c r="AKP41" s="2"/>
      <c r="AKQ41" s="2"/>
      <c r="AKR41" s="2"/>
      <c r="AKS41" s="2"/>
      <c r="AKT41" s="2"/>
      <c r="AKU41" s="2"/>
      <c r="AKV41" s="2"/>
      <c r="AKW41" s="2"/>
      <c r="AKX41" s="2"/>
      <c r="AKY41" s="2"/>
      <c r="AKZ41" s="2"/>
      <c r="ALA41" s="2"/>
      <c r="ALB41" s="2"/>
      <c r="ALC41" s="2"/>
      <c r="ALD41" s="2"/>
      <c r="ALE41" s="2"/>
      <c r="ALF41" s="2"/>
      <c r="ALG41" s="2"/>
      <c r="ALH41" s="2"/>
      <c r="ALI41" s="2"/>
      <c r="ALJ41" s="2"/>
      <c r="ALK41" s="2"/>
      <c r="ALL41" s="2"/>
      <c r="ALM41" s="2"/>
      <c r="ALN41" s="2"/>
      <c r="ALO41" s="2"/>
      <c r="ALP41" s="2"/>
      <c r="ALQ41" s="2"/>
      <c r="ALR41" s="2"/>
      <c r="ALS41" s="2"/>
      <c r="ALT41" s="2"/>
      <c r="ALU41" s="2"/>
      <c r="ALV41" s="2"/>
      <c r="ALW41" s="2"/>
      <c r="ALX41" s="2"/>
      <c r="ALY41" s="2"/>
      <c r="ALZ41" s="2"/>
    </row>
    <row r="42" spans="1:1014">
      <c r="A42" s="49">
        <v>36</v>
      </c>
      <c r="B42" s="65" t="s">
        <v>104</v>
      </c>
      <c r="C42" s="65" t="s">
        <v>105</v>
      </c>
      <c r="D42" s="66">
        <f t="shared" si="8"/>
        <v>3141.5089285714284</v>
      </c>
      <c r="E42" s="81">
        <f t="shared" si="5"/>
        <v>3187.0790000000002</v>
      </c>
      <c r="F42" s="81">
        <f>N42*$C$2</f>
        <v>3238.4835000000003</v>
      </c>
      <c r="G42" s="71">
        <v>3100</v>
      </c>
      <c r="H42" s="71">
        <v>3330</v>
      </c>
      <c r="I42" s="71">
        <v>3160</v>
      </c>
      <c r="J42" s="73" t="s">
        <v>43</v>
      </c>
      <c r="K42" s="72">
        <v>3140</v>
      </c>
      <c r="L42" s="72">
        <v>2835</v>
      </c>
      <c r="M42" s="83">
        <v>310</v>
      </c>
      <c r="N42" s="83">
        <v>315</v>
      </c>
      <c r="O42" s="49">
        <f t="shared" si="9"/>
        <v>7</v>
      </c>
      <c r="Q42" s="49">
        <f t="shared" si="10"/>
        <v>36</v>
      </c>
      <c r="R42" s="52" t="str">
        <f t="shared" si="11"/>
        <v>Crataegus carrierei</v>
      </c>
      <c r="S42" s="51">
        <f t="shared" si="12"/>
        <v>233.59387860797023</v>
      </c>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c r="AJX42" s="2"/>
      <c r="AJY42" s="2"/>
      <c r="AJZ42" s="2"/>
      <c r="AKA42" s="2"/>
      <c r="AKB42" s="2"/>
      <c r="AKC42" s="2"/>
      <c r="AKD42" s="2"/>
      <c r="AKE42" s="2"/>
      <c r="AKF42" s="2"/>
      <c r="AKG42" s="2"/>
      <c r="AKH42" s="2"/>
      <c r="AKI42" s="2"/>
      <c r="AKJ42" s="2"/>
      <c r="AKK42" s="2"/>
      <c r="AKL42" s="2"/>
      <c r="AKM42" s="2"/>
      <c r="AKN42" s="2"/>
      <c r="AKO42" s="2"/>
      <c r="AKP42" s="2"/>
      <c r="AKQ42" s="2"/>
      <c r="AKR42" s="2"/>
      <c r="AKS42" s="2"/>
      <c r="AKT42" s="2"/>
      <c r="AKU42" s="2"/>
      <c r="AKV42" s="2"/>
      <c r="AKW42" s="2"/>
      <c r="AKX42" s="2"/>
      <c r="AKY42" s="2"/>
      <c r="AKZ42" s="2"/>
      <c r="ALA42" s="2"/>
      <c r="ALB42" s="2"/>
      <c r="ALC42" s="2"/>
      <c r="ALD42" s="2"/>
      <c r="ALE42" s="2"/>
      <c r="ALF42" s="2"/>
      <c r="ALG42" s="2"/>
      <c r="ALH42" s="2"/>
      <c r="ALI42" s="2"/>
      <c r="ALJ42" s="2"/>
      <c r="ALK42" s="2"/>
      <c r="ALL42" s="2"/>
      <c r="ALM42" s="2"/>
      <c r="ALN42" s="2"/>
      <c r="ALO42" s="2"/>
      <c r="ALP42" s="2"/>
      <c r="ALQ42" s="2"/>
      <c r="ALR42" s="2"/>
      <c r="ALS42" s="2"/>
      <c r="ALT42" s="2"/>
      <c r="ALU42" s="2"/>
      <c r="ALV42" s="2"/>
      <c r="ALW42" s="2"/>
      <c r="ALX42" s="2"/>
      <c r="ALY42" s="2"/>
      <c r="ALZ42" s="2"/>
    </row>
    <row r="43" spans="1:1014">
      <c r="A43" s="49">
        <v>37</v>
      </c>
      <c r="B43" s="65" t="s">
        <v>106</v>
      </c>
      <c r="C43" s="65" t="s">
        <v>107</v>
      </c>
      <c r="D43" s="66">
        <f t="shared" si="8"/>
        <v>3212.78125</v>
      </c>
      <c r="E43" s="81">
        <f t="shared" si="5"/>
        <v>3187.0790000000002</v>
      </c>
      <c r="F43" s="81">
        <f>N43*$C$2</f>
        <v>3238.4835000000003</v>
      </c>
      <c r="G43" s="72" t="s">
        <v>43</v>
      </c>
      <c r="H43" s="72" t="s">
        <v>43</v>
      </c>
      <c r="I43" s="72" t="s">
        <v>43</v>
      </c>
      <c r="J43" s="72" t="s">
        <v>43</v>
      </c>
      <c r="K43" s="72" t="s">
        <v>43</v>
      </c>
      <c r="L43" s="72" t="s">
        <v>43</v>
      </c>
      <c r="M43" s="83">
        <v>310</v>
      </c>
      <c r="N43" s="83">
        <v>315</v>
      </c>
      <c r="O43" s="49">
        <f t="shared" si="9"/>
        <v>2</v>
      </c>
      <c r="Q43" s="49">
        <f t="shared" si="10"/>
        <v>37</v>
      </c>
      <c r="R43" s="52" t="str">
        <f t="shared" si="11"/>
        <v>Crataegus crus-galli</v>
      </c>
      <c r="S43" s="51">
        <f t="shared" si="12"/>
        <v>238.89349047552739</v>
      </c>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c r="AJX43" s="2"/>
      <c r="AJY43" s="2"/>
      <c r="AJZ43" s="2"/>
      <c r="AKA43" s="2"/>
      <c r="AKB43" s="2"/>
      <c r="AKC43" s="2"/>
      <c r="AKD43" s="2"/>
      <c r="AKE43" s="2"/>
      <c r="AKF43" s="2"/>
      <c r="AKG43" s="2"/>
      <c r="AKH43" s="2"/>
      <c r="AKI43" s="2"/>
      <c r="AKJ43" s="2"/>
      <c r="AKK43" s="2"/>
      <c r="AKL43" s="2"/>
      <c r="AKM43" s="2"/>
      <c r="AKN43" s="2"/>
      <c r="AKO43" s="2"/>
      <c r="AKP43" s="2"/>
      <c r="AKQ43" s="2"/>
      <c r="AKR43" s="2"/>
      <c r="AKS43" s="2"/>
      <c r="AKT43" s="2"/>
      <c r="AKU43" s="2"/>
      <c r="AKV43" s="2"/>
      <c r="AKW43" s="2"/>
      <c r="AKX43" s="2"/>
      <c r="AKY43" s="2"/>
      <c r="AKZ43" s="2"/>
      <c r="ALA43" s="2"/>
      <c r="ALB43" s="2"/>
      <c r="ALC43" s="2"/>
      <c r="ALD43" s="2"/>
      <c r="ALE43" s="2"/>
      <c r="ALF43" s="2"/>
      <c r="ALG43" s="2"/>
      <c r="ALH43" s="2"/>
      <c r="ALI43" s="2"/>
      <c r="ALJ43" s="2"/>
      <c r="ALK43" s="2"/>
      <c r="ALL43" s="2"/>
      <c r="ALM43" s="2"/>
      <c r="ALN43" s="2"/>
      <c r="ALO43" s="2"/>
      <c r="ALP43" s="2"/>
      <c r="ALQ43" s="2"/>
      <c r="ALR43" s="2"/>
      <c r="ALS43" s="2"/>
      <c r="ALT43" s="2"/>
      <c r="ALU43" s="2"/>
      <c r="ALV43" s="2"/>
      <c r="ALW43" s="2"/>
      <c r="ALX43" s="2"/>
      <c r="ALY43" s="2"/>
      <c r="ALZ43" s="2"/>
    </row>
    <row r="44" spans="1:1014">
      <c r="A44" s="49">
        <v>38</v>
      </c>
      <c r="B44" s="65" t="s">
        <v>108</v>
      </c>
      <c r="C44" s="65" t="s">
        <v>109</v>
      </c>
      <c r="D44" s="66" t="e">
        <f t="shared" si="8"/>
        <v>#DIV/0!</v>
      </c>
      <c r="E44" s="81"/>
      <c r="F44" s="81"/>
      <c r="G44" s="72" t="s">
        <v>43</v>
      </c>
      <c r="H44" s="72" t="s">
        <v>43</v>
      </c>
      <c r="I44" s="72" t="s">
        <v>43</v>
      </c>
      <c r="J44" s="72" t="s">
        <v>43</v>
      </c>
      <c r="K44" s="72" t="s">
        <v>43</v>
      </c>
      <c r="L44" s="72" t="s">
        <v>43</v>
      </c>
      <c r="M44" s="84" t="s">
        <v>84</v>
      </c>
      <c r="N44" s="85" t="s">
        <v>84</v>
      </c>
      <c r="O44" s="49">
        <f t="shared" si="9"/>
        <v>0</v>
      </c>
      <c r="Q44" s="49">
        <f t="shared" si="10"/>
        <v>38</v>
      </c>
      <c r="R44" s="52" t="str">
        <f t="shared" si="11"/>
        <v>Crataegus laevigata</v>
      </c>
      <c r="S44" s="51" t="e">
        <f t="shared" si="12"/>
        <v>#DIV/0!</v>
      </c>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c r="AJX44" s="2"/>
      <c r="AJY44" s="2"/>
      <c r="AJZ44" s="2"/>
      <c r="AKA44" s="2"/>
      <c r="AKB44" s="2"/>
      <c r="AKC44" s="2"/>
      <c r="AKD44" s="2"/>
      <c r="AKE44" s="2"/>
      <c r="AKF44" s="2"/>
      <c r="AKG44" s="2"/>
      <c r="AKH44" s="2"/>
      <c r="AKI44" s="2"/>
      <c r="AKJ44" s="2"/>
      <c r="AKK44" s="2"/>
      <c r="AKL44" s="2"/>
      <c r="AKM44" s="2"/>
      <c r="AKN44" s="2"/>
      <c r="AKO44" s="2"/>
      <c r="AKP44" s="2"/>
      <c r="AKQ44" s="2"/>
      <c r="AKR44" s="2"/>
      <c r="AKS44" s="2"/>
      <c r="AKT44" s="2"/>
      <c r="AKU44" s="2"/>
      <c r="AKV44" s="2"/>
      <c r="AKW44" s="2"/>
      <c r="AKX44" s="2"/>
      <c r="AKY44" s="2"/>
      <c r="AKZ44" s="2"/>
      <c r="ALA44" s="2"/>
      <c r="ALB44" s="2"/>
      <c r="ALC44" s="2"/>
      <c r="ALD44" s="2"/>
      <c r="ALE44" s="2"/>
      <c r="ALF44" s="2"/>
      <c r="ALG44" s="2"/>
      <c r="ALH44" s="2"/>
      <c r="ALI44" s="2"/>
      <c r="ALJ44" s="2"/>
      <c r="ALK44" s="2"/>
      <c r="ALL44" s="2"/>
      <c r="ALM44" s="2"/>
      <c r="ALN44" s="2"/>
      <c r="ALO44" s="2"/>
      <c r="ALP44" s="2"/>
      <c r="ALQ44" s="2"/>
      <c r="ALR44" s="2"/>
      <c r="ALS44" s="2"/>
      <c r="ALT44" s="2"/>
      <c r="ALU44" s="2"/>
      <c r="ALV44" s="2"/>
      <c r="ALW44" s="2"/>
      <c r="ALX44" s="2"/>
      <c r="ALY44" s="2"/>
      <c r="ALZ44" s="2"/>
    </row>
    <row r="45" spans="1:1014">
      <c r="A45" s="49">
        <v>39</v>
      </c>
      <c r="B45" s="65" t="s">
        <v>110</v>
      </c>
      <c r="C45" s="65" t="s">
        <v>111</v>
      </c>
      <c r="D45" s="66">
        <f t="shared" si="8"/>
        <v>3598.3150000000005</v>
      </c>
      <c r="E45" s="81">
        <f t="shared" si="5"/>
        <v>3598.3150000000005</v>
      </c>
      <c r="F45" s="81">
        <f>N45*$C$2</f>
        <v>3598.3150000000005</v>
      </c>
      <c r="G45" s="72" t="s">
        <v>43</v>
      </c>
      <c r="H45" s="73" t="s">
        <v>112</v>
      </c>
      <c r="I45" s="72" t="s">
        <v>43</v>
      </c>
      <c r="J45" s="72" t="s">
        <v>84</v>
      </c>
      <c r="K45" s="72" t="s">
        <v>43</v>
      </c>
      <c r="L45" s="72" t="s">
        <v>43</v>
      </c>
      <c r="M45" s="83">
        <v>350</v>
      </c>
      <c r="N45" s="83">
        <v>350</v>
      </c>
      <c r="O45" s="49">
        <f t="shared" si="9"/>
        <v>2</v>
      </c>
      <c r="Q45" s="49">
        <f t="shared" si="10"/>
        <v>39</v>
      </c>
      <c r="R45" s="52" t="str">
        <f t="shared" si="11"/>
        <v>Crataegus monogyna</v>
      </c>
      <c r="S45" s="51">
        <f t="shared" si="12"/>
        <v>267.5607093325907</v>
      </c>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c r="AJX45" s="2"/>
      <c r="AJY45" s="2"/>
      <c r="AJZ45" s="2"/>
      <c r="AKA45" s="2"/>
      <c r="AKB45" s="2"/>
      <c r="AKC45" s="2"/>
      <c r="AKD45" s="2"/>
      <c r="AKE45" s="2"/>
      <c r="AKF45" s="2"/>
      <c r="AKG45" s="2"/>
      <c r="AKH45" s="2"/>
      <c r="AKI45" s="2"/>
      <c r="AKJ45" s="2"/>
      <c r="AKK45" s="2"/>
      <c r="AKL45" s="2"/>
      <c r="AKM45" s="2"/>
      <c r="AKN45" s="2"/>
      <c r="AKO45" s="2"/>
      <c r="AKP45" s="2"/>
      <c r="AKQ45" s="2"/>
      <c r="AKR45" s="2"/>
      <c r="AKS45" s="2"/>
      <c r="AKT45" s="2"/>
      <c r="AKU45" s="2"/>
      <c r="AKV45" s="2"/>
      <c r="AKW45" s="2"/>
      <c r="AKX45" s="2"/>
      <c r="AKY45" s="2"/>
      <c r="AKZ45" s="2"/>
      <c r="ALA45" s="2"/>
      <c r="ALB45" s="2"/>
      <c r="ALC45" s="2"/>
      <c r="ALD45" s="2"/>
      <c r="ALE45" s="2"/>
      <c r="ALF45" s="2"/>
      <c r="ALG45" s="2"/>
      <c r="ALH45" s="2"/>
      <c r="ALI45" s="2"/>
      <c r="ALJ45" s="2"/>
      <c r="ALK45" s="2"/>
      <c r="ALL45" s="2"/>
      <c r="ALM45" s="2"/>
      <c r="ALN45" s="2"/>
      <c r="ALO45" s="2"/>
      <c r="ALP45" s="2"/>
      <c r="ALQ45" s="2"/>
      <c r="ALR45" s="2"/>
      <c r="ALS45" s="2"/>
      <c r="ALT45" s="2"/>
      <c r="ALU45" s="2"/>
      <c r="ALV45" s="2"/>
      <c r="ALW45" s="2"/>
      <c r="ALX45" s="2"/>
      <c r="ALY45" s="2"/>
      <c r="ALZ45" s="2"/>
    </row>
    <row r="46" spans="1:1014">
      <c r="A46" s="49">
        <v>40</v>
      </c>
      <c r="B46" s="65" t="s">
        <v>113</v>
      </c>
      <c r="C46" s="65" t="s">
        <v>114</v>
      </c>
      <c r="D46" s="66">
        <f t="shared" si="8"/>
        <v>3284.2417500000001</v>
      </c>
      <c r="E46" s="81"/>
      <c r="F46" s="81">
        <f>N46*$C$2</f>
        <v>3238.4835000000003</v>
      </c>
      <c r="G46" s="72" t="s">
        <v>43</v>
      </c>
      <c r="H46" s="71">
        <v>3330</v>
      </c>
      <c r="I46" s="72" t="s">
        <v>43</v>
      </c>
      <c r="J46" s="72" t="s">
        <v>43</v>
      </c>
      <c r="K46" s="72" t="s">
        <v>43</v>
      </c>
      <c r="L46" s="72" t="s">
        <v>43</v>
      </c>
      <c r="M46" s="84" t="s">
        <v>43</v>
      </c>
      <c r="N46" s="83">
        <v>315</v>
      </c>
      <c r="O46" s="49">
        <f t="shared" si="9"/>
        <v>2</v>
      </c>
      <c r="Q46" s="49">
        <f t="shared" si="10"/>
        <v>40</v>
      </c>
      <c r="R46" s="52" t="str">
        <f t="shared" si="11"/>
        <v>Crataegus prunifolia 'Splendens'</v>
      </c>
      <c r="S46" s="51">
        <f t="shared" si="12"/>
        <v>244.20709477900323</v>
      </c>
      <c r="T46" s="5"/>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c r="AJX46" s="2"/>
      <c r="AJY46" s="2"/>
      <c r="AJZ46" s="2"/>
      <c r="AKA46" s="2"/>
      <c r="AKB46" s="2"/>
      <c r="AKC46" s="2"/>
      <c r="AKD46" s="2"/>
      <c r="AKE46" s="2"/>
      <c r="AKF46" s="2"/>
      <c r="AKG46" s="2"/>
      <c r="AKH46" s="2"/>
      <c r="AKI46" s="2"/>
      <c r="AKJ46" s="2"/>
      <c r="AKK46" s="2"/>
      <c r="AKL46" s="2"/>
      <c r="AKM46" s="2"/>
      <c r="AKN46" s="2"/>
      <c r="AKO46" s="2"/>
      <c r="AKP46" s="2"/>
      <c r="AKQ46" s="2"/>
      <c r="AKR46" s="2"/>
      <c r="AKS46" s="2"/>
      <c r="AKT46" s="2"/>
      <c r="AKU46" s="2"/>
      <c r="AKV46" s="2"/>
      <c r="AKW46" s="2"/>
      <c r="AKX46" s="2"/>
      <c r="AKY46" s="2"/>
      <c r="AKZ46" s="2"/>
      <c r="ALA46" s="2"/>
      <c r="ALB46" s="2"/>
      <c r="ALC46" s="2"/>
      <c r="ALD46" s="2"/>
      <c r="ALE46" s="2"/>
      <c r="ALF46" s="2"/>
      <c r="ALG46" s="2"/>
      <c r="ALH46" s="2"/>
      <c r="ALI46" s="2"/>
      <c r="ALJ46" s="2"/>
      <c r="ALK46" s="2"/>
      <c r="ALL46" s="2"/>
      <c r="ALM46" s="2"/>
      <c r="ALN46" s="2"/>
      <c r="ALO46" s="2"/>
      <c r="ALP46" s="2"/>
      <c r="ALQ46" s="2"/>
      <c r="ALR46" s="2"/>
      <c r="ALS46" s="2"/>
      <c r="ALT46" s="2"/>
      <c r="ALU46" s="2"/>
      <c r="ALV46" s="2"/>
      <c r="ALW46" s="2"/>
      <c r="ALX46" s="2"/>
      <c r="ALY46" s="2"/>
      <c r="ALZ46" s="2"/>
    </row>
    <row r="47" spans="1:1014">
      <c r="A47" s="49">
        <v>41</v>
      </c>
      <c r="B47" s="65" t="s">
        <v>115</v>
      </c>
      <c r="C47" s="65" t="s">
        <v>116</v>
      </c>
      <c r="D47" s="66">
        <f t="shared" si="8"/>
        <v>3207.1208750000001</v>
      </c>
      <c r="E47" s="81"/>
      <c r="F47" s="81">
        <f>N47*$C$2</f>
        <v>3238.4835000000003</v>
      </c>
      <c r="G47" s="71">
        <v>3100</v>
      </c>
      <c r="H47" s="71">
        <v>3330</v>
      </c>
      <c r="I47" s="71">
        <v>3160</v>
      </c>
      <c r="J47" s="73" t="s">
        <v>43</v>
      </c>
      <c r="K47" s="72" t="s">
        <v>43</v>
      </c>
      <c r="L47" s="72" t="s">
        <v>43</v>
      </c>
      <c r="M47" s="84" t="s">
        <v>43</v>
      </c>
      <c r="N47" s="83">
        <v>315</v>
      </c>
      <c r="O47" s="49">
        <f t="shared" si="9"/>
        <v>4</v>
      </c>
      <c r="Q47" s="49">
        <f t="shared" si="10"/>
        <v>41</v>
      </c>
      <c r="R47" s="52" t="str">
        <f t="shared" si="11"/>
        <v>Crataegus x persimilis (prunifolia)</v>
      </c>
      <c r="S47" s="51">
        <f t="shared" si="12"/>
        <v>238.47260071182174</v>
      </c>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c r="AJX47" s="2"/>
      <c r="AJY47" s="2"/>
      <c r="AJZ47" s="2"/>
      <c r="AKA47" s="2"/>
      <c r="AKB47" s="2"/>
      <c r="AKC47" s="2"/>
      <c r="AKD47" s="2"/>
      <c r="AKE47" s="2"/>
      <c r="AKF47" s="2"/>
      <c r="AKG47" s="2"/>
      <c r="AKH47" s="2"/>
      <c r="AKI47" s="2"/>
      <c r="AKJ47" s="2"/>
      <c r="AKK47" s="2"/>
      <c r="AKL47" s="2"/>
      <c r="AKM47" s="2"/>
      <c r="AKN47" s="2"/>
      <c r="AKO47" s="2"/>
      <c r="AKP47" s="2"/>
      <c r="AKQ47" s="2"/>
      <c r="AKR47" s="2"/>
      <c r="AKS47" s="2"/>
      <c r="AKT47" s="2"/>
      <c r="AKU47" s="2"/>
      <c r="AKV47" s="2"/>
      <c r="AKW47" s="2"/>
      <c r="AKX47" s="2"/>
      <c r="AKY47" s="2"/>
      <c r="AKZ47" s="2"/>
      <c r="ALA47" s="2"/>
      <c r="ALB47" s="2"/>
      <c r="ALC47" s="2"/>
      <c r="ALD47" s="2"/>
      <c r="ALE47" s="2"/>
      <c r="ALF47" s="2"/>
      <c r="ALG47" s="2"/>
      <c r="ALH47" s="2"/>
      <c r="ALI47" s="2"/>
      <c r="ALJ47" s="2"/>
      <c r="ALK47" s="2"/>
      <c r="ALL47" s="2"/>
      <c r="ALM47" s="2"/>
      <c r="ALN47" s="2"/>
      <c r="ALO47" s="2"/>
      <c r="ALP47" s="2"/>
      <c r="ALQ47" s="2"/>
      <c r="ALR47" s="2"/>
      <c r="ALS47" s="2"/>
      <c r="ALT47" s="2"/>
      <c r="ALU47" s="2"/>
      <c r="ALV47" s="2"/>
      <c r="ALW47" s="2"/>
      <c r="ALX47" s="2"/>
      <c r="ALY47" s="2"/>
      <c r="ALZ47" s="2"/>
    </row>
    <row r="48" spans="1:1014">
      <c r="A48" s="49">
        <v>42</v>
      </c>
      <c r="B48" s="65" t="s">
        <v>117</v>
      </c>
      <c r="C48" s="65" t="s">
        <v>118</v>
      </c>
      <c r="D48" s="66">
        <f t="shared" si="8"/>
        <v>2936.7416666666668</v>
      </c>
      <c r="E48" s="81">
        <f t="shared" si="5"/>
        <v>2570.2250000000004</v>
      </c>
      <c r="F48" s="81">
        <f>N48*$C$2</f>
        <v>2570.2250000000004</v>
      </c>
      <c r="G48" s="71">
        <v>3100</v>
      </c>
      <c r="H48" s="71">
        <v>3250</v>
      </c>
      <c r="I48" s="71">
        <v>3170</v>
      </c>
      <c r="J48" s="73" t="s">
        <v>119</v>
      </c>
      <c r="K48" s="72">
        <v>2960</v>
      </c>
      <c r="L48" s="72" t="s">
        <v>43</v>
      </c>
      <c r="M48" s="83">
        <v>250</v>
      </c>
      <c r="N48" s="83">
        <v>250</v>
      </c>
      <c r="O48" s="49">
        <f t="shared" si="9"/>
        <v>6</v>
      </c>
      <c r="Q48" s="49">
        <f t="shared" si="10"/>
        <v>42</v>
      </c>
      <c r="R48" s="52" t="str">
        <f t="shared" si="11"/>
        <v>Fagus sylvatica</v>
      </c>
      <c r="S48" s="51">
        <f t="shared" si="12"/>
        <v>218.36795373943303</v>
      </c>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c r="AJX48" s="2"/>
      <c r="AJY48" s="2"/>
      <c r="AJZ48" s="2"/>
      <c r="AKA48" s="2"/>
      <c r="AKB48" s="2"/>
      <c r="AKC48" s="2"/>
      <c r="AKD48" s="2"/>
      <c r="AKE48" s="2"/>
      <c r="AKF48" s="2"/>
      <c r="AKG48" s="2"/>
      <c r="AKH48" s="2"/>
      <c r="AKI48" s="2"/>
      <c r="AKJ48" s="2"/>
      <c r="AKK48" s="2"/>
      <c r="AKL48" s="2"/>
      <c r="AKM48" s="2"/>
      <c r="AKN48" s="2"/>
      <c r="AKO48" s="2"/>
      <c r="AKP48" s="2"/>
      <c r="AKQ48" s="2"/>
      <c r="AKR48" s="2"/>
      <c r="AKS48" s="2"/>
      <c r="AKT48" s="2"/>
      <c r="AKU48" s="2"/>
      <c r="AKV48" s="2"/>
      <c r="AKW48" s="2"/>
      <c r="AKX48" s="2"/>
      <c r="AKY48" s="2"/>
      <c r="AKZ48" s="2"/>
      <c r="ALA48" s="2"/>
      <c r="ALB48" s="2"/>
      <c r="ALC48" s="2"/>
      <c r="ALD48" s="2"/>
      <c r="ALE48" s="2"/>
      <c r="ALF48" s="2"/>
      <c r="ALG48" s="2"/>
      <c r="ALH48" s="2"/>
      <c r="ALI48" s="2"/>
      <c r="ALJ48" s="2"/>
      <c r="ALK48" s="2"/>
      <c r="ALL48" s="2"/>
      <c r="ALM48" s="2"/>
      <c r="ALN48" s="2"/>
      <c r="ALO48" s="2"/>
      <c r="ALP48" s="2"/>
      <c r="ALQ48" s="2"/>
      <c r="ALR48" s="2"/>
      <c r="ALS48" s="2"/>
      <c r="ALT48" s="2"/>
      <c r="ALU48" s="2"/>
      <c r="ALV48" s="2"/>
      <c r="ALW48" s="2"/>
      <c r="ALX48" s="2"/>
      <c r="ALY48" s="2"/>
      <c r="ALZ48" s="2"/>
    </row>
    <row r="49" spans="1:1014">
      <c r="A49" s="49">
        <v>43</v>
      </c>
      <c r="B49" s="65" t="s">
        <v>120</v>
      </c>
      <c r="C49" s="65"/>
      <c r="D49" s="66">
        <f t="shared" si="8"/>
        <v>3267.5</v>
      </c>
      <c r="E49" s="81"/>
      <c r="F49" s="81"/>
      <c r="G49" s="71">
        <v>3300</v>
      </c>
      <c r="H49" s="71">
        <v>3390</v>
      </c>
      <c r="I49" s="71">
        <v>3430</v>
      </c>
      <c r="J49" s="71">
        <v>3265</v>
      </c>
      <c r="K49" s="72">
        <v>3110</v>
      </c>
      <c r="L49" s="72">
        <v>3110</v>
      </c>
      <c r="M49" s="84" t="s">
        <v>43</v>
      </c>
      <c r="N49" s="84" t="s">
        <v>43</v>
      </c>
      <c r="O49" s="49">
        <f t="shared" si="9"/>
        <v>6</v>
      </c>
      <c r="Q49" s="49">
        <f t="shared" si="10"/>
        <v>43</v>
      </c>
      <c r="R49" s="52" t="str">
        <f t="shared" si="11"/>
        <v>Fagus sylvatica FK Gottåsa/Hallandsås E</v>
      </c>
      <c r="S49" s="51">
        <f t="shared" si="12"/>
        <v>242.96222474803903</v>
      </c>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c r="AJX49" s="2"/>
      <c r="AJY49" s="2"/>
      <c r="AJZ49" s="2"/>
      <c r="AKA49" s="2"/>
      <c r="AKB49" s="2"/>
      <c r="AKC49" s="2"/>
      <c r="AKD49" s="2"/>
      <c r="AKE49" s="2"/>
      <c r="AKF49" s="2"/>
      <c r="AKG49" s="2"/>
      <c r="AKH49" s="2"/>
      <c r="AKI49" s="2"/>
      <c r="AKJ49" s="2"/>
      <c r="AKK49" s="2"/>
      <c r="AKL49" s="2"/>
      <c r="AKM49" s="2"/>
      <c r="AKN49" s="2"/>
      <c r="AKO49" s="2"/>
      <c r="AKP49" s="2"/>
      <c r="AKQ49" s="2"/>
      <c r="AKR49" s="2"/>
      <c r="AKS49" s="2"/>
      <c r="AKT49" s="2"/>
      <c r="AKU49" s="2"/>
      <c r="AKV49" s="2"/>
      <c r="AKW49" s="2"/>
      <c r="AKX49" s="2"/>
      <c r="AKY49" s="2"/>
      <c r="AKZ49" s="2"/>
      <c r="ALA49" s="2"/>
      <c r="ALB49" s="2"/>
      <c r="ALC49" s="2"/>
      <c r="ALD49" s="2"/>
      <c r="ALE49" s="2"/>
      <c r="ALF49" s="2"/>
      <c r="ALG49" s="2"/>
      <c r="ALH49" s="2"/>
      <c r="ALI49" s="2"/>
      <c r="ALJ49" s="2"/>
      <c r="ALK49" s="2"/>
      <c r="ALL49" s="2"/>
      <c r="ALM49" s="2"/>
      <c r="ALN49" s="2"/>
      <c r="ALO49" s="2"/>
      <c r="ALP49" s="2"/>
      <c r="ALQ49" s="2"/>
      <c r="ALR49" s="2"/>
      <c r="ALS49" s="2"/>
      <c r="ALT49" s="2"/>
      <c r="ALU49" s="2"/>
      <c r="ALV49" s="2"/>
      <c r="ALW49" s="2"/>
      <c r="ALX49" s="2"/>
      <c r="ALY49" s="2"/>
      <c r="ALZ49" s="2"/>
    </row>
    <row r="50" spans="1:1014">
      <c r="A50" s="49">
        <v>44</v>
      </c>
      <c r="B50" s="65" t="s">
        <v>121</v>
      </c>
      <c r="C50" s="65" t="s">
        <v>122</v>
      </c>
      <c r="D50" s="66">
        <f t="shared" si="8"/>
        <v>3658.605</v>
      </c>
      <c r="E50" s="81">
        <f t="shared" si="5"/>
        <v>3598.3150000000005</v>
      </c>
      <c r="F50" s="81">
        <f>N50*$C$2</f>
        <v>3598.3150000000005</v>
      </c>
      <c r="G50" s="71">
        <v>3600</v>
      </c>
      <c r="H50" s="71">
        <v>3970</v>
      </c>
      <c r="I50" s="71">
        <v>3760</v>
      </c>
      <c r="J50" s="73" t="s">
        <v>119</v>
      </c>
      <c r="K50" s="72" t="s">
        <v>43</v>
      </c>
      <c r="L50" s="72">
        <v>3425</v>
      </c>
      <c r="M50" s="83">
        <v>350</v>
      </c>
      <c r="N50" s="83">
        <v>350</v>
      </c>
      <c r="O50" s="49">
        <f t="shared" si="9"/>
        <v>6</v>
      </c>
      <c r="Q50" s="49">
        <f t="shared" si="10"/>
        <v>44</v>
      </c>
      <c r="R50" s="52" t="str">
        <f t="shared" si="11"/>
        <v>Fagus sylvatica 'Atropunicea'</v>
      </c>
      <c r="S50" s="51">
        <f t="shared" si="12"/>
        <v>272.04370628134637</v>
      </c>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c r="AJX50" s="2"/>
      <c r="AJY50" s="2"/>
      <c r="AJZ50" s="2"/>
      <c r="AKA50" s="2"/>
      <c r="AKB50" s="2"/>
      <c r="AKC50" s="2"/>
      <c r="AKD50" s="2"/>
      <c r="AKE50" s="2"/>
      <c r="AKF50" s="2"/>
      <c r="AKG50" s="2"/>
      <c r="AKH50" s="2"/>
      <c r="AKI50" s="2"/>
      <c r="AKJ50" s="2"/>
      <c r="AKK50" s="2"/>
      <c r="AKL50" s="2"/>
      <c r="AKM50" s="2"/>
      <c r="AKN50" s="2"/>
      <c r="AKO50" s="2"/>
      <c r="AKP50" s="2"/>
      <c r="AKQ50" s="2"/>
      <c r="AKR50" s="2"/>
      <c r="AKS50" s="2"/>
      <c r="AKT50" s="2"/>
      <c r="AKU50" s="2"/>
      <c r="AKV50" s="2"/>
      <c r="AKW50" s="2"/>
      <c r="AKX50" s="2"/>
      <c r="AKY50" s="2"/>
      <c r="AKZ50" s="2"/>
      <c r="ALA50" s="2"/>
      <c r="ALB50" s="2"/>
      <c r="ALC50" s="2"/>
      <c r="ALD50" s="2"/>
      <c r="ALE50" s="2"/>
      <c r="ALF50" s="2"/>
      <c r="ALG50" s="2"/>
      <c r="ALH50" s="2"/>
      <c r="ALI50" s="2"/>
      <c r="ALJ50" s="2"/>
      <c r="ALK50" s="2"/>
      <c r="ALL50" s="2"/>
      <c r="ALM50" s="2"/>
      <c r="ALN50" s="2"/>
      <c r="ALO50" s="2"/>
      <c r="ALP50" s="2"/>
      <c r="ALQ50" s="2"/>
      <c r="ALR50" s="2"/>
      <c r="ALS50" s="2"/>
      <c r="ALT50" s="2"/>
      <c r="ALU50" s="2"/>
      <c r="ALV50" s="2"/>
      <c r="ALW50" s="2"/>
      <c r="ALX50" s="2"/>
      <c r="ALY50" s="2"/>
      <c r="ALZ50" s="2"/>
    </row>
    <row r="51" spans="1:1014" ht="28.5">
      <c r="A51" s="49">
        <v>45</v>
      </c>
      <c r="B51" s="67" t="s">
        <v>123</v>
      </c>
      <c r="C51" s="67" t="s">
        <v>124</v>
      </c>
      <c r="D51" s="66">
        <f t="shared" si="8"/>
        <v>3777.8630000000003</v>
      </c>
      <c r="E51" s="81">
        <f t="shared" si="5"/>
        <v>3598.3150000000005</v>
      </c>
      <c r="F51" s="81"/>
      <c r="G51" s="75">
        <v>3800</v>
      </c>
      <c r="H51" s="76" t="s">
        <v>125</v>
      </c>
      <c r="I51" s="75">
        <v>3730</v>
      </c>
      <c r="J51" s="75">
        <v>4276</v>
      </c>
      <c r="K51" s="76" t="s">
        <v>43</v>
      </c>
      <c r="L51" s="76">
        <v>3485</v>
      </c>
      <c r="M51" s="86">
        <v>350</v>
      </c>
      <c r="N51" s="87" t="s">
        <v>126</v>
      </c>
      <c r="O51" s="49">
        <f t="shared" si="9"/>
        <v>5</v>
      </c>
      <c r="Q51" s="49">
        <f t="shared" si="10"/>
        <v>45</v>
      </c>
      <c r="R51" s="52" t="str">
        <f t="shared" si="11"/>
        <v>Fagus sylvatica 'Pendula'</v>
      </c>
      <c r="S51" s="51">
        <f t="shared" si="12"/>
        <v>280.91139993062006</v>
      </c>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c r="AJX51" s="2"/>
      <c r="AJY51" s="2"/>
      <c r="AJZ51" s="2"/>
      <c r="AKA51" s="2"/>
      <c r="AKB51" s="2"/>
      <c r="AKC51" s="2"/>
      <c r="AKD51" s="2"/>
      <c r="AKE51" s="2"/>
      <c r="AKF51" s="2"/>
      <c r="AKG51" s="2"/>
      <c r="AKH51" s="2"/>
      <c r="AKI51" s="2"/>
      <c r="AKJ51" s="2"/>
      <c r="AKK51" s="2"/>
      <c r="AKL51" s="2"/>
      <c r="AKM51" s="2"/>
      <c r="AKN51" s="2"/>
      <c r="AKO51" s="2"/>
      <c r="AKP51" s="2"/>
      <c r="AKQ51" s="2"/>
      <c r="AKR51" s="2"/>
      <c r="AKS51" s="2"/>
      <c r="AKT51" s="2"/>
      <c r="AKU51" s="2"/>
      <c r="AKV51" s="2"/>
      <c r="AKW51" s="2"/>
      <c r="AKX51" s="2"/>
      <c r="AKY51" s="2"/>
      <c r="AKZ51" s="2"/>
      <c r="ALA51" s="2"/>
      <c r="ALB51" s="2"/>
      <c r="ALC51" s="2"/>
      <c r="ALD51" s="2"/>
      <c r="ALE51" s="2"/>
      <c r="ALF51" s="2"/>
      <c r="ALG51" s="2"/>
      <c r="ALH51" s="2"/>
      <c r="ALI51" s="2"/>
      <c r="ALJ51" s="2"/>
      <c r="ALK51" s="2"/>
      <c r="ALL51" s="2"/>
      <c r="ALM51" s="2"/>
      <c r="ALN51" s="2"/>
      <c r="ALO51" s="2"/>
      <c r="ALP51" s="2"/>
      <c r="ALQ51" s="2"/>
      <c r="ALR51" s="2"/>
      <c r="ALS51" s="2"/>
      <c r="ALT51" s="2"/>
      <c r="ALU51" s="2"/>
      <c r="ALV51" s="2"/>
      <c r="ALW51" s="2"/>
      <c r="ALX51" s="2"/>
      <c r="ALY51" s="2"/>
      <c r="ALZ51" s="2"/>
    </row>
    <row r="52" spans="1:1014">
      <c r="A52" s="49">
        <v>46</v>
      </c>
      <c r="B52" s="65" t="s">
        <v>127</v>
      </c>
      <c r="C52" s="65" t="s">
        <v>128</v>
      </c>
      <c r="D52" s="66">
        <f t="shared" si="8"/>
        <v>2121.3335000000002</v>
      </c>
      <c r="E52" s="81">
        <f t="shared" si="5"/>
        <v>2261.7980000000002</v>
      </c>
      <c r="F52" s="81">
        <f>N52*$C$2</f>
        <v>2313.2025000000003</v>
      </c>
      <c r="G52" s="73" t="s">
        <v>43</v>
      </c>
      <c r="H52" s="72" t="s">
        <v>43</v>
      </c>
      <c r="I52" s="72" t="s">
        <v>43</v>
      </c>
      <c r="J52" s="71">
        <v>1789</v>
      </c>
      <c r="K52" s="72" t="s">
        <v>43</v>
      </c>
      <c r="L52" s="72" t="s">
        <v>43</v>
      </c>
      <c r="M52" s="83">
        <v>220</v>
      </c>
      <c r="N52" s="83">
        <v>225</v>
      </c>
      <c r="O52" s="49">
        <f t="shared" si="9"/>
        <v>3</v>
      </c>
      <c r="Q52" s="49">
        <f t="shared" si="10"/>
        <v>46</v>
      </c>
      <c r="R52" s="52" t="str">
        <f t="shared" si="11"/>
        <v>Fraxinus excelsior</v>
      </c>
      <c r="S52" s="51">
        <f t="shared" si="12"/>
        <v>157.73646720506329</v>
      </c>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c r="AJX52" s="2"/>
      <c r="AJY52" s="2"/>
      <c r="AJZ52" s="2"/>
      <c r="AKA52" s="2"/>
      <c r="AKB52" s="2"/>
      <c r="AKC52" s="2"/>
      <c r="AKD52" s="2"/>
      <c r="AKE52" s="2"/>
      <c r="AKF52" s="2"/>
      <c r="AKG52" s="2"/>
      <c r="AKH52" s="2"/>
      <c r="AKI52" s="2"/>
      <c r="AKJ52" s="2"/>
      <c r="AKK52" s="2"/>
      <c r="AKL52" s="2"/>
      <c r="AKM52" s="2"/>
      <c r="AKN52" s="2"/>
      <c r="AKO52" s="2"/>
      <c r="AKP52" s="2"/>
      <c r="AKQ52" s="2"/>
      <c r="AKR52" s="2"/>
      <c r="AKS52" s="2"/>
      <c r="AKT52" s="2"/>
      <c r="AKU52" s="2"/>
      <c r="AKV52" s="2"/>
      <c r="AKW52" s="2"/>
      <c r="AKX52" s="2"/>
      <c r="AKY52" s="2"/>
      <c r="AKZ52" s="2"/>
      <c r="ALA52" s="2"/>
      <c r="ALB52" s="2"/>
      <c r="ALC52" s="2"/>
      <c r="ALD52" s="2"/>
      <c r="ALE52" s="2"/>
      <c r="ALF52" s="2"/>
      <c r="ALG52" s="2"/>
      <c r="ALH52" s="2"/>
      <c r="ALI52" s="2"/>
      <c r="ALJ52" s="2"/>
      <c r="ALK52" s="2"/>
      <c r="ALL52" s="2"/>
      <c r="ALM52" s="2"/>
      <c r="ALN52" s="2"/>
      <c r="ALO52" s="2"/>
      <c r="ALP52" s="2"/>
      <c r="ALQ52" s="2"/>
      <c r="ALR52" s="2"/>
      <c r="ALS52" s="2"/>
      <c r="ALT52" s="2"/>
      <c r="ALU52" s="2"/>
      <c r="ALV52" s="2"/>
      <c r="ALW52" s="2"/>
      <c r="ALX52" s="2"/>
      <c r="ALY52" s="2"/>
      <c r="ALZ52" s="2"/>
    </row>
    <row r="53" spans="1:1014">
      <c r="A53" s="49">
        <v>47</v>
      </c>
      <c r="B53" s="65" t="s">
        <v>129</v>
      </c>
      <c r="C53" s="65" t="s">
        <v>130</v>
      </c>
      <c r="D53" s="66">
        <f t="shared" si="8"/>
        <v>3057.1875</v>
      </c>
      <c r="E53" s="81">
        <f t="shared" si="5"/>
        <v>3187.0790000000002</v>
      </c>
      <c r="F53" s="81">
        <f>N53*$C$2</f>
        <v>3238.4835000000003</v>
      </c>
      <c r="G53" s="73" t="s">
        <v>43</v>
      </c>
      <c r="H53" s="72" t="s">
        <v>43</v>
      </c>
      <c r="I53" s="72" t="s">
        <v>43</v>
      </c>
      <c r="J53" s="71">
        <v>2746</v>
      </c>
      <c r="K53" s="72" t="s">
        <v>43</v>
      </c>
      <c r="L53" s="72" t="s">
        <v>43</v>
      </c>
      <c r="M53" s="83">
        <v>310</v>
      </c>
      <c r="N53" s="83">
        <v>315</v>
      </c>
      <c r="O53" s="49">
        <f t="shared" si="9"/>
        <v>3</v>
      </c>
      <c r="Q53" s="49">
        <f t="shared" si="10"/>
        <v>47</v>
      </c>
      <c r="R53" s="52" t="str">
        <f t="shared" si="11"/>
        <v>Fraxinus excelsior 'Pendula'</v>
      </c>
      <c r="S53" s="51">
        <f t="shared" si="12"/>
        <v>227.3239713762496</v>
      </c>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c r="AJX53" s="2"/>
      <c r="AJY53" s="2"/>
      <c r="AJZ53" s="2"/>
      <c r="AKA53" s="2"/>
      <c r="AKB53" s="2"/>
      <c r="AKC53" s="2"/>
      <c r="AKD53" s="2"/>
      <c r="AKE53" s="2"/>
      <c r="AKF53" s="2"/>
      <c r="AKG53" s="2"/>
      <c r="AKH53" s="2"/>
      <c r="AKI53" s="2"/>
      <c r="AKJ53" s="2"/>
      <c r="AKK53" s="2"/>
      <c r="AKL53" s="2"/>
      <c r="AKM53" s="2"/>
      <c r="AKN53" s="2"/>
      <c r="AKO53" s="2"/>
      <c r="AKP53" s="2"/>
      <c r="AKQ53" s="2"/>
      <c r="AKR53" s="2"/>
      <c r="AKS53" s="2"/>
      <c r="AKT53" s="2"/>
      <c r="AKU53" s="2"/>
      <c r="AKV53" s="2"/>
      <c r="AKW53" s="2"/>
      <c r="AKX53" s="2"/>
      <c r="AKY53" s="2"/>
      <c r="AKZ53" s="2"/>
      <c r="ALA53" s="2"/>
      <c r="ALB53" s="2"/>
      <c r="ALC53" s="2"/>
      <c r="ALD53" s="2"/>
      <c r="ALE53" s="2"/>
      <c r="ALF53" s="2"/>
      <c r="ALG53" s="2"/>
      <c r="ALH53" s="2"/>
      <c r="ALI53" s="2"/>
      <c r="ALJ53" s="2"/>
      <c r="ALK53" s="2"/>
      <c r="ALL53" s="2"/>
      <c r="ALM53" s="2"/>
      <c r="ALN53" s="2"/>
      <c r="ALO53" s="2"/>
      <c r="ALP53" s="2"/>
      <c r="ALQ53" s="2"/>
      <c r="ALR53" s="2"/>
      <c r="ALS53" s="2"/>
      <c r="ALT53" s="2"/>
      <c r="ALU53" s="2"/>
      <c r="ALV53" s="2"/>
      <c r="ALW53" s="2"/>
      <c r="ALX53" s="2"/>
      <c r="ALY53" s="2"/>
      <c r="ALZ53" s="2"/>
    </row>
    <row r="54" spans="1:1014">
      <c r="A54" s="49">
        <v>48</v>
      </c>
      <c r="B54" s="65" t="s">
        <v>131</v>
      </c>
      <c r="C54" s="65" t="s">
        <v>128</v>
      </c>
      <c r="D54" s="66">
        <f t="shared" si="8"/>
        <v>1980.2660000000003</v>
      </c>
      <c r="E54" s="81">
        <f t="shared" si="5"/>
        <v>2261.7980000000002</v>
      </c>
      <c r="F54" s="81"/>
      <c r="G54" s="73" t="s">
        <v>43</v>
      </c>
      <c r="H54" s="72" t="s">
        <v>43</v>
      </c>
      <c r="I54" s="72" t="s">
        <v>43</v>
      </c>
      <c r="J54" s="71">
        <v>1789</v>
      </c>
      <c r="K54" s="72">
        <v>1890</v>
      </c>
      <c r="L54" s="72" t="s">
        <v>43</v>
      </c>
      <c r="M54" s="83">
        <v>220</v>
      </c>
      <c r="N54" s="84" t="s">
        <v>43</v>
      </c>
      <c r="O54" s="49">
        <f t="shared" si="9"/>
        <v>3</v>
      </c>
      <c r="Q54" s="49">
        <f t="shared" si="10"/>
        <v>48</v>
      </c>
      <c r="R54" s="52" t="str">
        <f t="shared" si="11"/>
        <v>Fraxinus excelsior 'Westhof's Glorie'</v>
      </c>
      <c r="S54" s="51">
        <f t="shared" si="12"/>
        <v>147.24707971014547</v>
      </c>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c r="AJX54" s="2"/>
      <c r="AJY54" s="2"/>
      <c r="AJZ54" s="2"/>
      <c r="AKA54" s="2"/>
      <c r="AKB54" s="2"/>
      <c r="AKC54" s="2"/>
      <c r="AKD54" s="2"/>
      <c r="AKE54" s="2"/>
      <c r="AKF54" s="2"/>
      <c r="AKG54" s="2"/>
      <c r="AKH54" s="2"/>
      <c r="AKI54" s="2"/>
      <c r="AKJ54" s="2"/>
      <c r="AKK54" s="2"/>
      <c r="AKL54" s="2"/>
      <c r="AKM54" s="2"/>
      <c r="AKN54" s="2"/>
      <c r="AKO54" s="2"/>
      <c r="AKP54" s="2"/>
      <c r="AKQ54" s="2"/>
      <c r="AKR54" s="2"/>
      <c r="AKS54" s="2"/>
      <c r="AKT54" s="2"/>
      <c r="AKU54" s="2"/>
      <c r="AKV54" s="2"/>
      <c r="AKW54" s="2"/>
      <c r="AKX54" s="2"/>
      <c r="AKY54" s="2"/>
      <c r="AKZ54" s="2"/>
      <c r="ALA54" s="2"/>
      <c r="ALB54" s="2"/>
      <c r="ALC54" s="2"/>
      <c r="ALD54" s="2"/>
      <c r="ALE54" s="2"/>
      <c r="ALF54" s="2"/>
      <c r="ALG54" s="2"/>
      <c r="ALH54" s="2"/>
      <c r="ALI54" s="2"/>
      <c r="ALJ54" s="2"/>
      <c r="ALK54" s="2"/>
      <c r="ALL54" s="2"/>
      <c r="ALM54" s="2"/>
      <c r="ALN54" s="2"/>
      <c r="ALO54" s="2"/>
      <c r="ALP54" s="2"/>
      <c r="ALQ54" s="2"/>
      <c r="ALR54" s="2"/>
      <c r="ALS54" s="2"/>
      <c r="ALT54" s="2"/>
      <c r="ALU54" s="2"/>
      <c r="ALV54" s="2"/>
      <c r="ALW54" s="2"/>
      <c r="ALX54" s="2"/>
      <c r="ALY54" s="2"/>
      <c r="ALZ54" s="2"/>
    </row>
    <row r="55" spans="1:1014">
      <c r="A55" s="49">
        <v>49</v>
      </c>
      <c r="B55" s="65" t="s">
        <v>132</v>
      </c>
      <c r="C55" s="65" t="s">
        <v>133</v>
      </c>
      <c r="D55" s="66">
        <f t="shared" si="8"/>
        <v>3172.5843571428568</v>
      </c>
      <c r="E55" s="81">
        <f t="shared" si="5"/>
        <v>2364.607</v>
      </c>
      <c r="F55" s="81">
        <f t="shared" ref="F55:F63" si="13">N55*$C$2</f>
        <v>3238.4835000000003</v>
      </c>
      <c r="G55" s="71">
        <v>3200</v>
      </c>
      <c r="H55" s="71">
        <v>3690</v>
      </c>
      <c r="I55" s="71">
        <v>3400</v>
      </c>
      <c r="J55" s="73" t="s">
        <v>43</v>
      </c>
      <c r="K55" s="72">
        <v>3310</v>
      </c>
      <c r="L55" s="72">
        <v>3005</v>
      </c>
      <c r="M55" s="83">
        <v>230</v>
      </c>
      <c r="N55" s="83">
        <v>315</v>
      </c>
      <c r="O55" s="49">
        <f t="shared" si="9"/>
        <v>7</v>
      </c>
      <c r="Q55" s="49">
        <f t="shared" si="10"/>
        <v>49</v>
      </c>
      <c r="R55" s="52" t="str">
        <f t="shared" si="11"/>
        <v>Fraxinus ornus</v>
      </c>
      <c r="S55" s="51">
        <f t="shared" si="12"/>
        <v>235.90456116671942</v>
      </c>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c r="AJX55" s="2"/>
      <c r="AJY55" s="2"/>
      <c r="AJZ55" s="2"/>
      <c r="AKA55" s="2"/>
      <c r="AKB55" s="2"/>
      <c r="AKC55" s="2"/>
      <c r="AKD55" s="2"/>
      <c r="AKE55" s="2"/>
      <c r="AKF55" s="2"/>
      <c r="AKG55" s="2"/>
      <c r="AKH55" s="2"/>
      <c r="AKI55" s="2"/>
      <c r="AKJ55" s="2"/>
      <c r="AKK55" s="2"/>
      <c r="AKL55" s="2"/>
      <c r="AKM55" s="2"/>
      <c r="AKN55" s="2"/>
      <c r="AKO55" s="2"/>
      <c r="AKP55" s="2"/>
      <c r="AKQ55" s="2"/>
      <c r="AKR55" s="2"/>
      <c r="AKS55" s="2"/>
      <c r="AKT55" s="2"/>
      <c r="AKU55" s="2"/>
      <c r="AKV55" s="2"/>
      <c r="AKW55" s="2"/>
      <c r="AKX55" s="2"/>
      <c r="AKY55" s="2"/>
      <c r="AKZ55" s="2"/>
      <c r="ALA55" s="2"/>
      <c r="ALB55" s="2"/>
      <c r="ALC55" s="2"/>
      <c r="ALD55" s="2"/>
      <c r="ALE55" s="2"/>
      <c r="ALF55" s="2"/>
      <c r="ALG55" s="2"/>
      <c r="ALH55" s="2"/>
      <c r="ALI55" s="2"/>
      <c r="ALJ55" s="2"/>
      <c r="ALK55" s="2"/>
      <c r="ALL55" s="2"/>
      <c r="ALM55" s="2"/>
      <c r="ALN55" s="2"/>
      <c r="ALO55" s="2"/>
      <c r="ALP55" s="2"/>
      <c r="ALQ55" s="2"/>
      <c r="ALR55" s="2"/>
      <c r="ALS55" s="2"/>
      <c r="ALT55" s="2"/>
      <c r="ALU55" s="2"/>
      <c r="ALV55" s="2"/>
      <c r="ALW55" s="2"/>
      <c r="ALX55" s="2"/>
      <c r="ALY55" s="2"/>
      <c r="ALZ55" s="2"/>
    </row>
    <row r="56" spans="1:1014">
      <c r="A56" s="49">
        <v>50</v>
      </c>
      <c r="B56" s="65" t="s">
        <v>134</v>
      </c>
      <c r="C56" s="65" t="s">
        <v>135</v>
      </c>
      <c r="D56" s="66">
        <f t="shared" si="8"/>
        <v>3698.8203125</v>
      </c>
      <c r="E56" s="81">
        <f t="shared" si="5"/>
        <v>3187.0790000000002</v>
      </c>
      <c r="F56" s="81">
        <f t="shared" si="13"/>
        <v>3238.4835000000003</v>
      </c>
      <c r="G56" s="71">
        <v>3800</v>
      </c>
      <c r="H56" s="71">
        <v>3770</v>
      </c>
      <c r="I56" s="71">
        <v>3790</v>
      </c>
      <c r="J56" s="71">
        <v>4150</v>
      </c>
      <c r="K56" s="72">
        <v>3740</v>
      </c>
      <c r="L56" s="72">
        <v>3915</v>
      </c>
      <c r="M56" s="83">
        <v>310</v>
      </c>
      <c r="N56" s="83">
        <v>315</v>
      </c>
      <c r="O56" s="49">
        <f t="shared" si="9"/>
        <v>8</v>
      </c>
      <c r="Q56" s="49">
        <f t="shared" si="10"/>
        <v>50</v>
      </c>
      <c r="R56" s="52" t="str">
        <f t="shared" si="11"/>
        <v>Ginkgo biloba</v>
      </c>
      <c r="S56" s="51">
        <f t="shared" si="12"/>
        <v>275.03400522363791</v>
      </c>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c r="AJX56" s="2"/>
      <c r="AJY56" s="2"/>
      <c r="AJZ56" s="2"/>
      <c r="AKA56" s="2"/>
      <c r="AKB56" s="2"/>
      <c r="AKC56" s="2"/>
      <c r="AKD56" s="2"/>
      <c r="AKE56" s="2"/>
      <c r="AKF56" s="2"/>
      <c r="AKG56" s="2"/>
      <c r="AKH56" s="2"/>
      <c r="AKI56" s="2"/>
      <c r="AKJ56" s="2"/>
      <c r="AKK56" s="2"/>
      <c r="AKL56" s="2"/>
      <c r="AKM56" s="2"/>
      <c r="AKN56" s="2"/>
      <c r="AKO56" s="2"/>
      <c r="AKP56" s="2"/>
      <c r="AKQ56" s="2"/>
      <c r="AKR56" s="2"/>
      <c r="AKS56" s="2"/>
      <c r="AKT56" s="2"/>
      <c r="AKU56" s="2"/>
      <c r="AKV56" s="2"/>
      <c r="AKW56" s="2"/>
      <c r="AKX56" s="2"/>
      <c r="AKY56" s="2"/>
      <c r="AKZ56" s="2"/>
      <c r="ALA56" s="2"/>
      <c r="ALB56" s="2"/>
      <c r="ALC56" s="2"/>
      <c r="ALD56" s="2"/>
      <c r="ALE56" s="2"/>
      <c r="ALF56" s="2"/>
      <c r="ALG56" s="2"/>
      <c r="ALH56" s="2"/>
      <c r="ALI56" s="2"/>
      <c r="ALJ56" s="2"/>
      <c r="ALK56" s="2"/>
      <c r="ALL56" s="2"/>
      <c r="ALM56" s="2"/>
      <c r="ALN56" s="2"/>
      <c r="ALO56" s="2"/>
      <c r="ALP56" s="2"/>
      <c r="ALQ56" s="2"/>
      <c r="ALR56" s="2"/>
      <c r="ALS56" s="2"/>
      <c r="ALT56" s="2"/>
      <c r="ALU56" s="2"/>
      <c r="ALV56" s="2"/>
      <c r="ALW56" s="2"/>
      <c r="ALX56" s="2"/>
      <c r="ALY56" s="2"/>
      <c r="ALZ56" s="2"/>
    </row>
    <row r="57" spans="1:1014">
      <c r="A57" s="49">
        <v>51</v>
      </c>
      <c r="B57" s="65" t="s">
        <v>136</v>
      </c>
      <c r="C57" s="65" t="s">
        <v>137</v>
      </c>
      <c r="D57" s="66">
        <f t="shared" si="8"/>
        <v>3338.4607999999998</v>
      </c>
      <c r="E57" s="81">
        <f t="shared" si="5"/>
        <v>2878.652</v>
      </c>
      <c r="F57" s="81">
        <f t="shared" si="13"/>
        <v>2878.652</v>
      </c>
      <c r="G57" s="71">
        <v>3400</v>
      </c>
      <c r="H57" s="71">
        <v>3875</v>
      </c>
      <c r="I57" s="71">
        <v>3660</v>
      </c>
      <c r="J57" s="73" t="s">
        <v>43</v>
      </c>
      <c r="K57" s="72" t="s">
        <v>43</v>
      </c>
      <c r="L57" s="72" t="s">
        <v>43</v>
      </c>
      <c r="M57" s="83">
        <v>280</v>
      </c>
      <c r="N57" s="83">
        <v>280</v>
      </c>
      <c r="O57" s="49">
        <f t="shared" si="9"/>
        <v>5</v>
      </c>
      <c r="Q57" s="49">
        <f t="shared" si="10"/>
        <v>51</v>
      </c>
      <c r="R57" s="52" t="str">
        <f t="shared" si="11"/>
        <v>Gleditsia triacanthos</v>
      </c>
      <c r="S57" s="51">
        <f t="shared" si="12"/>
        <v>248.23867274739652</v>
      </c>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c r="AJX57" s="2"/>
      <c r="AJY57" s="2"/>
      <c r="AJZ57" s="2"/>
      <c r="AKA57" s="2"/>
      <c r="AKB57" s="2"/>
      <c r="AKC57" s="2"/>
      <c r="AKD57" s="2"/>
      <c r="AKE57" s="2"/>
      <c r="AKF57" s="2"/>
      <c r="AKG57" s="2"/>
      <c r="AKH57" s="2"/>
      <c r="AKI57" s="2"/>
      <c r="AKJ57" s="2"/>
      <c r="AKK57" s="2"/>
      <c r="AKL57" s="2"/>
      <c r="AKM57" s="2"/>
      <c r="AKN57" s="2"/>
      <c r="AKO57" s="2"/>
      <c r="AKP57" s="2"/>
      <c r="AKQ57" s="2"/>
      <c r="AKR57" s="2"/>
      <c r="AKS57" s="2"/>
      <c r="AKT57" s="2"/>
      <c r="AKU57" s="2"/>
      <c r="AKV57" s="2"/>
      <c r="AKW57" s="2"/>
      <c r="AKX57" s="2"/>
      <c r="AKY57" s="2"/>
      <c r="AKZ57" s="2"/>
      <c r="ALA57" s="2"/>
      <c r="ALB57" s="2"/>
      <c r="ALC57" s="2"/>
      <c r="ALD57" s="2"/>
      <c r="ALE57" s="2"/>
      <c r="ALF57" s="2"/>
      <c r="ALG57" s="2"/>
      <c r="ALH57" s="2"/>
      <c r="ALI57" s="2"/>
      <c r="ALJ57" s="2"/>
      <c r="ALK57" s="2"/>
      <c r="ALL57" s="2"/>
      <c r="ALM57" s="2"/>
      <c r="ALN57" s="2"/>
      <c r="ALO57" s="2"/>
      <c r="ALP57" s="2"/>
      <c r="ALQ57" s="2"/>
      <c r="ALR57" s="2"/>
      <c r="ALS57" s="2"/>
      <c r="ALT57" s="2"/>
      <c r="ALU57" s="2"/>
      <c r="ALV57" s="2"/>
      <c r="ALW57" s="2"/>
      <c r="ALX57" s="2"/>
      <c r="ALY57" s="2"/>
      <c r="ALZ57" s="2"/>
    </row>
    <row r="58" spans="1:1014">
      <c r="A58" s="49">
        <v>52</v>
      </c>
      <c r="B58" s="65" t="s">
        <v>138</v>
      </c>
      <c r="C58" s="65" t="s">
        <v>137</v>
      </c>
      <c r="D58" s="66">
        <f t="shared" si="8"/>
        <v>3223.9005714285713</v>
      </c>
      <c r="E58" s="81">
        <f t="shared" si="5"/>
        <v>2878.652</v>
      </c>
      <c r="F58" s="81">
        <f t="shared" si="13"/>
        <v>2878.652</v>
      </c>
      <c r="G58" s="71">
        <v>3400</v>
      </c>
      <c r="H58" s="71">
        <v>3875</v>
      </c>
      <c r="I58" s="72" t="s">
        <v>43</v>
      </c>
      <c r="J58" s="71">
        <v>3265</v>
      </c>
      <c r="K58" s="72">
        <v>3110</v>
      </c>
      <c r="L58" s="72">
        <v>3160</v>
      </c>
      <c r="M58" s="83">
        <v>280</v>
      </c>
      <c r="N58" s="83">
        <v>280</v>
      </c>
      <c r="O58" s="49">
        <f t="shared" si="9"/>
        <v>7</v>
      </c>
      <c r="Q58" s="49">
        <f t="shared" si="10"/>
        <v>52</v>
      </c>
      <c r="R58" s="52" t="str">
        <f t="shared" si="11"/>
        <v>Gleditsia triacanthos 'Skyline'</v>
      </c>
      <c r="S58" s="51">
        <f t="shared" si="12"/>
        <v>239.72029233382096</v>
      </c>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c r="AJX58" s="2"/>
      <c r="AJY58" s="2"/>
      <c r="AJZ58" s="2"/>
      <c r="AKA58" s="2"/>
      <c r="AKB58" s="2"/>
      <c r="AKC58" s="2"/>
      <c r="AKD58" s="2"/>
      <c r="AKE58" s="2"/>
      <c r="AKF58" s="2"/>
      <c r="AKG58" s="2"/>
      <c r="AKH58" s="2"/>
      <c r="AKI58" s="2"/>
      <c r="AKJ58" s="2"/>
      <c r="AKK58" s="2"/>
      <c r="AKL58" s="2"/>
      <c r="AKM58" s="2"/>
      <c r="AKN58" s="2"/>
      <c r="AKO58" s="2"/>
      <c r="AKP58" s="2"/>
      <c r="AKQ58" s="2"/>
      <c r="AKR58" s="2"/>
      <c r="AKS58" s="2"/>
      <c r="AKT58" s="2"/>
      <c r="AKU58" s="2"/>
      <c r="AKV58" s="2"/>
      <c r="AKW58" s="2"/>
      <c r="AKX58" s="2"/>
      <c r="AKY58" s="2"/>
      <c r="AKZ58" s="2"/>
      <c r="ALA58" s="2"/>
      <c r="ALB58" s="2"/>
      <c r="ALC58" s="2"/>
      <c r="ALD58" s="2"/>
      <c r="ALE58" s="2"/>
      <c r="ALF58" s="2"/>
      <c r="ALG58" s="2"/>
      <c r="ALH58" s="2"/>
      <c r="ALI58" s="2"/>
      <c r="ALJ58" s="2"/>
      <c r="ALK58" s="2"/>
      <c r="ALL58" s="2"/>
      <c r="ALM58" s="2"/>
      <c r="ALN58" s="2"/>
      <c r="ALO58" s="2"/>
      <c r="ALP58" s="2"/>
      <c r="ALQ58" s="2"/>
      <c r="ALR58" s="2"/>
      <c r="ALS58" s="2"/>
      <c r="ALT58" s="2"/>
      <c r="ALU58" s="2"/>
      <c r="ALV58" s="2"/>
      <c r="ALW58" s="2"/>
      <c r="ALX58" s="2"/>
      <c r="ALY58" s="2"/>
      <c r="ALZ58" s="2"/>
    </row>
    <row r="59" spans="1:1014">
      <c r="A59" s="49">
        <v>53</v>
      </c>
      <c r="B59" s="65" t="s">
        <v>139</v>
      </c>
      <c r="C59" s="65" t="s">
        <v>140</v>
      </c>
      <c r="D59" s="66">
        <f t="shared" si="8"/>
        <v>3148.038</v>
      </c>
      <c r="E59" s="81">
        <f t="shared" si="5"/>
        <v>2878.652</v>
      </c>
      <c r="F59" s="81">
        <f t="shared" si="13"/>
        <v>2878.652</v>
      </c>
      <c r="G59" s="71">
        <v>3300</v>
      </c>
      <c r="H59" s="71">
        <v>3470</v>
      </c>
      <c r="I59" s="71">
        <v>3280</v>
      </c>
      <c r="J59" s="71">
        <v>3402</v>
      </c>
      <c r="K59" s="72">
        <v>2970</v>
      </c>
      <c r="L59" s="72">
        <v>3005</v>
      </c>
      <c r="M59" s="83">
        <v>280</v>
      </c>
      <c r="N59" s="83">
        <v>280</v>
      </c>
      <c r="O59" s="49">
        <f t="shared" si="9"/>
        <v>8</v>
      </c>
      <c r="Q59" s="49">
        <f t="shared" si="10"/>
        <v>53</v>
      </c>
      <c r="R59" s="52" t="str">
        <f t="shared" si="11"/>
        <v>Juglans regia</v>
      </c>
      <c r="S59" s="51">
        <f t="shared" si="12"/>
        <v>234.07936222536105</v>
      </c>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c r="AJX59" s="2"/>
      <c r="AJY59" s="2"/>
      <c r="AJZ59" s="2"/>
      <c r="AKA59" s="2"/>
      <c r="AKB59" s="2"/>
      <c r="AKC59" s="2"/>
      <c r="AKD59" s="2"/>
      <c r="AKE59" s="2"/>
      <c r="AKF59" s="2"/>
      <c r="AKG59" s="2"/>
      <c r="AKH59" s="2"/>
      <c r="AKI59" s="2"/>
      <c r="AKJ59" s="2"/>
      <c r="AKK59" s="2"/>
      <c r="AKL59" s="2"/>
      <c r="AKM59" s="2"/>
      <c r="AKN59" s="2"/>
      <c r="AKO59" s="2"/>
      <c r="AKP59" s="2"/>
      <c r="AKQ59" s="2"/>
      <c r="AKR59" s="2"/>
      <c r="AKS59" s="2"/>
      <c r="AKT59" s="2"/>
      <c r="AKU59" s="2"/>
      <c r="AKV59" s="2"/>
      <c r="AKW59" s="2"/>
      <c r="AKX59" s="2"/>
      <c r="AKY59" s="2"/>
      <c r="AKZ59" s="2"/>
      <c r="ALA59" s="2"/>
      <c r="ALB59" s="2"/>
      <c r="ALC59" s="2"/>
      <c r="ALD59" s="2"/>
      <c r="ALE59" s="2"/>
      <c r="ALF59" s="2"/>
      <c r="ALG59" s="2"/>
      <c r="ALH59" s="2"/>
      <c r="ALI59" s="2"/>
      <c r="ALJ59" s="2"/>
      <c r="ALK59" s="2"/>
      <c r="ALL59" s="2"/>
      <c r="ALM59" s="2"/>
      <c r="ALN59" s="2"/>
      <c r="ALO59" s="2"/>
      <c r="ALP59" s="2"/>
      <c r="ALQ59" s="2"/>
      <c r="ALR59" s="2"/>
      <c r="ALS59" s="2"/>
      <c r="ALT59" s="2"/>
      <c r="ALU59" s="2"/>
      <c r="ALV59" s="2"/>
      <c r="ALW59" s="2"/>
      <c r="ALX59" s="2"/>
      <c r="ALY59" s="2"/>
      <c r="ALZ59" s="2"/>
    </row>
    <row r="60" spans="1:1014">
      <c r="A60" s="49">
        <v>54</v>
      </c>
      <c r="B60" s="65" t="s">
        <v>141</v>
      </c>
      <c r="C60" s="65" t="s">
        <v>142</v>
      </c>
      <c r="D60" s="66">
        <f t="shared" si="8"/>
        <v>2866.9005714285713</v>
      </c>
      <c r="E60" s="81">
        <f t="shared" si="5"/>
        <v>2878.652</v>
      </c>
      <c r="F60" s="81">
        <f t="shared" si="13"/>
        <v>2878.652</v>
      </c>
      <c r="G60" s="71">
        <v>2900</v>
      </c>
      <c r="H60" s="71">
        <v>2830</v>
      </c>
      <c r="I60" s="71">
        <v>2810</v>
      </c>
      <c r="J60" s="73" t="s">
        <v>43</v>
      </c>
      <c r="K60" s="72">
        <v>3300</v>
      </c>
      <c r="L60" s="72">
        <v>2471</v>
      </c>
      <c r="M60" s="83">
        <v>280</v>
      </c>
      <c r="N60" s="83">
        <v>280</v>
      </c>
      <c r="O60" s="49">
        <f t="shared" si="9"/>
        <v>7</v>
      </c>
      <c r="Q60" s="49">
        <f t="shared" si="10"/>
        <v>54</v>
      </c>
      <c r="R60" s="52" t="str">
        <f t="shared" si="11"/>
        <v>Liriodendron tulipifera</v>
      </c>
      <c r="S60" s="51">
        <f t="shared" si="12"/>
        <v>213.17476387626934</v>
      </c>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c r="AJX60" s="2"/>
      <c r="AJY60" s="2"/>
      <c r="AJZ60" s="2"/>
      <c r="AKA60" s="2"/>
      <c r="AKB60" s="2"/>
      <c r="AKC60" s="2"/>
      <c r="AKD60" s="2"/>
      <c r="AKE60" s="2"/>
      <c r="AKF60" s="2"/>
      <c r="AKG60" s="2"/>
      <c r="AKH60" s="2"/>
      <c r="AKI60" s="2"/>
      <c r="AKJ60" s="2"/>
      <c r="AKK60" s="2"/>
      <c r="AKL60" s="2"/>
      <c r="AKM60" s="2"/>
      <c r="AKN60" s="2"/>
      <c r="AKO60" s="2"/>
      <c r="AKP60" s="2"/>
      <c r="AKQ60" s="2"/>
      <c r="AKR60" s="2"/>
      <c r="AKS60" s="2"/>
      <c r="AKT60" s="2"/>
      <c r="AKU60" s="2"/>
      <c r="AKV60" s="2"/>
      <c r="AKW60" s="2"/>
      <c r="AKX60" s="2"/>
      <c r="AKY60" s="2"/>
      <c r="AKZ60" s="2"/>
      <c r="ALA60" s="2"/>
      <c r="ALB60" s="2"/>
      <c r="ALC60" s="2"/>
      <c r="ALD60" s="2"/>
      <c r="ALE60" s="2"/>
      <c r="ALF60" s="2"/>
      <c r="ALG60" s="2"/>
      <c r="ALH60" s="2"/>
      <c r="ALI60" s="2"/>
      <c r="ALJ60" s="2"/>
      <c r="ALK60" s="2"/>
      <c r="ALL60" s="2"/>
      <c r="ALM60" s="2"/>
      <c r="ALN60" s="2"/>
      <c r="ALO60" s="2"/>
      <c r="ALP60" s="2"/>
      <c r="ALQ60" s="2"/>
      <c r="ALR60" s="2"/>
      <c r="ALS60" s="2"/>
      <c r="ALT60" s="2"/>
      <c r="ALU60" s="2"/>
      <c r="ALV60" s="2"/>
      <c r="ALW60" s="2"/>
      <c r="ALX60" s="2"/>
      <c r="ALY60" s="2"/>
      <c r="ALZ60" s="2"/>
    </row>
    <row r="61" spans="1:1014">
      <c r="A61" s="49">
        <v>55</v>
      </c>
      <c r="B61" s="65" t="s">
        <v>143</v>
      </c>
      <c r="C61" s="65" t="s">
        <v>144</v>
      </c>
      <c r="D61" s="66">
        <f t="shared" si="8"/>
        <v>3580.2037500000001</v>
      </c>
      <c r="E61" s="81">
        <f t="shared" si="5"/>
        <v>3598.3150000000005</v>
      </c>
      <c r="F61" s="81">
        <f t="shared" si="13"/>
        <v>3598.3150000000005</v>
      </c>
      <c r="G61" s="71">
        <v>3600</v>
      </c>
      <c r="H61" s="71">
        <v>3635</v>
      </c>
      <c r="I61" s="71">
        <v>3660</v>
      </c>
      <c r="J61" s="71">
        <v>3620</v>
      </c>
      <c r="K61" s="72">
        <v>3610</v>
      </c>
      <c r="L61" s="72">
        <v>3320</v>
      </c>
      <c r="M61" s="83">
        <v>350</v>
      </c>
      <c r="N61" s="83">
        <v>350</v>
      </c>
      <c r="O61" s="49">
        <f t="shared" si="9"/>
        <v>8</v>
      </c>
      <c r="Q61" s="49">
        <f t="shared" si="10"/>
        <v>55</v>
      </c>
      <c r="R61" s="52" t="str">
        <f t="shared" si="11"/>
        <v>Laburnum x Watereri 'Vossii'</v>
      </c>
      <c r="S61" s="51">
        <f t="shared" si="12"/>
        <v>266.21400708531667</v>
      </c>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c r="AJX61" s="2"/>
      <c r="AJY61" s="2"/>
      <c r="AJZ61" s="2"/>
      <c r="AKA61" s="2"/>
      <c r="AKB61" s="2"/>
      <c r="AKC61" s="2"/>
      <c r="AKD61" s="2"/>
      <c r="AKE61" s="2"/>
      <c r="AKF61" s="2"/>
      <c r="AKG61" s="2"/>
      <c r="AKH61" s="2"/>
      <c r="AKI61" s="2"/>
      <c r="AKJ61" s="2"/>
      <c r="AKK61" s="2"/>
      <c r="AKL61" s="2"/>
      <c r="AKM61" s="2"/>
      <c r="AKN61" s="2"/>
      <c r="AKO61" s="2"/>
      <c r="AKP61" s="2"/>
      <c r="AKQ61" s="2"/>
      <c r="AKR61" s="2"/>
      <c r="AKS61" s="2"/>
      <c r="AKT61" s="2"/>
      <c r="AKU61" s="2"/>
      <c r="AKV61" s="2"/>
      <c r="AKW61" s="2"/>
      <c r="AKX61" s="2"/>
      <c r="AKY61" s="2"/>
      <c r="AKZ61" s="2"/>
      <c r="ALA61" s="2"/>
      <c r="ALB61" s="2"/>
      <c r="ALC61" s="2"/>
      <c r="ALD61" s="2"/>
      <c r="ALE61" s="2"/>
      <c r="ALF61" s="2"/>
      <c r="ALG61" s="2"/>
      <c r="ALH61" s="2"/>
      <c r="ALI61" s="2"/>
      <c r="ALJ61" s="2"/>
      <c r="ALK61" s="2"/>
      <c r="ALL61" s="2"/>
      <c r="ALM61" s="2"/>
      <c r="ALN61" s="2"/>
      <c r="ALO61" s="2"/>
      <c r="ALP61" s="2"/>
      <c r="ALQ61" s="2"/>
      <c r="ALR61" s="2"/>
      <c r="ALS61" s="2"/>
      <c r="ALT61" s="2"/>
      <c r="ALU61" s="2"/>
      <c r="ALV61" s="2"/>
      <c r="ALW61" s="2"/>
      <c r="ALX61" s="2"/>
      <c r="ALY61" s="2"/>
      <c r="ALZ61" s="2"/>
    </row>
    <row r="62" spans="1:1014">
      <c r="A62" s="49">
        <v>56</v>
      </c>
      <c r="B62" s="65" t="s">
        <v>145</v>
      </c>
      <c r="C62" s="65" t="s">
        <v>146</v>
      </c>
      <c r="D62" s="66">
        <f t="shared" si="8"/>
        <v>3815.9537500000001</v>
      </c>
      <c r="E62" s="81">
        <f t="shared" si="5"/>
        <v>3598.3150000000005</v>
      </c>
      <c r="F62" s="81">
        <f t="shared" si="13"/>
        <v>3598.3150000000005</v>
      </c>
      <c r="G62" s="71">
        <v>4200</v>
      </c>
      <c r="H62" s="71">
        <v>3905</v>
      </c>
      <c r="I62" s="71">
        <v>3870</v>
      </c>
      <c r="J62" s="71">
        <v>4031</v>
      </c>
      <c r="K62" s="72">
        <v>3680</v>
      </c>
      <c r="L62" s="72">
        <v>3645</v>
      </c>
      <c r="M62" s="83">
        <v>350</v>
      </c>
      <c r="N62" s="83">
        <v>350</v>
      </c>
      <c r="O62" s="49">
        <f t="shared" si="9"/>
        <v>8</v>
      </c>
      <c r="Q62" s="49">
        <f t="shared" si="10"/>
        <v>56</v>
      </c>
      <c r="R62" s="52" t="str">
        <f t="shared" si="11"/>
        <v>Magnolia kobus</v>
      </c>
      <c r="S62" s="51">
        <f t="shared" si="12"/>
        <v>283.74372230623482</v>
      </c>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c r="AJX62" s="2"/>
      <c r="AJY62" s="2"/>
      <c r="AJZ62" s="2"/>
      <c r="AKA62" s="2"/>
      <c r="AKB62" s="2"/>
      <c r="AKC62" s="2"/>
      <c r="AKD62" s="2"/>
      <c r="AKE62" s="2"/>
      <c r="AKF62" s="2"/>
      <c r="AKG62" s="2"/>
      <c r="AKH62" s="2"/>
      <c r="AKI62" s="2"/>
      <c r="AKJ62" s="2"/>
      <c r="AKK62" s="2"/>
      <c r="AKL62" s="2"/>
      <c r="AKM62" s="2"/>
      <c r="AKN62" s="2"/>
      <c r="AKO62" s="2"/>
      <c r="AKP62" s="2"/>
      <c r="AKQ62" s="2"/>
      <c r="AKR62" s="2"/>
      <c r="AKS62" s="2"/>
      <c r="AKT62" s="2"/>
      <c r="AKU62" s="2"/>
      <c r="AKV62" s="2"/>
      <c r="AKW62" s="2"/>
      <c r="AKX62" s="2"/>
      <c r="AKY62" s="2"/>
      <c r="AKZ62" s="2"/>
      <c r="ALA62" s="2"/>
      <c r="ALB62" s="2"/>
      <c r="ALC62" s="2"/>
      <c r="ALD62" s="2"/>
      <c r="ALE62" s="2"/>
      <c r="ALF62" s="2"/>
      <c r="ALG62" s="2"/>
      <c r="ALH62" s="2"/>
      <c r="ALI62" s="2"/>
      <c r="ALJ62" s="2"/>
      <c r="ALK62" s="2"/>
      <c r="ALL62" s="2"/>
      <c r="ALM62" s="2"/>
      <c r="ALN62" s="2"/>
      <c r="ALO62" s="2"/>
      <c r="ALP62" s="2"/>
      <c r="ALQ62" s="2"/>
      <c r="ALR62" s="2"/>
      <c r="ALS62" s="2"/>
      <c r="ALT62" s="2"/>
      <c r="ALU62" s="2"/>
      <c r="ALV62" s="2"/>
      <c r="ALW62" s="2"/>
      <c r="ALX62" s="2"/>
      <c r="ALY62" s="2"/>
      <c r="ALZ62" s="2"/>
    </row>
    <row r="63" spans="1:1014">
      <c r="A63" s="49">
        <v>57</v>
      </c>
      <c r="B63" s="65" t="s">
        <v>147</v>
      </c>
      <c r="C63" s="65" t="s">
        <v>148</v>
      </c>
      <c r="D63" s="66">
        <f t="shared" si="8"/>
        <v>5525.9837500000012</v>
      </c>
      <c r="E63" s="81">
        <f t="shared" si="5"/>
        <v>5397.4725000000008</v>
      </c>
      <c r="F63" s="81">
        <f t="shared" si="13"/>
        <v>5654.4950000000008</v>
      </c>
      <c r="G63" s="72" t="s">
        <v>84</v>
      </c>
      <c r="H63" s="72" t="s">
        <v>84</v>
      </c>
      <c r="I63" s="72" t="s">
        <v>84</v>
      </c>
      <c r="J63" s="72" t="s">
        <v>84</v>
      </c>
      <c r="K63" s="72" t="s">
        <v>84</v>
      </c>
      <c r="L63" s="72" t="s">
        <v>84</v>
      </c>
      <c r="M63" s="83">
        <v>525</v>
      </c>
      <c r="N63" s="83">
        <v>550</v>
      </c>
      <c r="O63" s="49">
        <f t="shared" si="9"/>
        <v>2</v>
      </c>
      <c r="Q63" s="49">
        <f t="shared" si="10"/>
        <v>57</v>
      </c>
      <c r="R63" s="52" t="str">
        <f t="shared" si="11"/>
        <v>Magnolia soulangeana</v>
      </c>
      <c r="S63" s="51">
        <f t="shared" si="12"/>
        <v>410.89680361790721</v>
      </c>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c r="AJX63" s="2"/>
      <c r="AJY63" s="2"/>
      <c r="AJZ63" s="2"/>
      <c r="AKA63" s="2"/>
      <c r="AKB63" s="2"/>
      <c r="AKC63" s="2"/>
      <c r="AKD63" s="2"/>
      <c r="AKE63" s="2"/>
      <c r="AKF63" s="2"/>
      <c r="AKG63" s="2"/>
      <c r="AKH63" s="2"/>
      <c r="AKI63" s="2"/>
      <c r="AKJ63" s="2"/>
      <c r="AKK63" s="2"/>
      <c r="AKL63" s="2"/>
      <c r="AKM63" s="2"/>
      <c r="AKN63" s="2"/>
      <c r="AKO63" s="2"/>
      <c r="AKP63" s="2"/>
      <c r="AKQ63" s="2"/>
      <c r="AKR63" s="2"/>
      <c r="AKS63" s="2"/>
      <c r="AKT63" s="2"/>
      <c r="AKU63" s="2"/>
      <c r="AKV63" s="2"/>
      <c r="AKW63" s="2"/>
      <c r="AKX63" s="2"/>
      <c r="AKY63" s="2"/>
      <c r="AKZ63" s="2"/>
      <c r="ALA63" s="2"/>
      <c r="ALB63" s="2"/>
      <c r="ALC63" s="2"/>
      <c r="ALD63" s="2"/>
      <c r="ALE63" s="2"/>
      <c r="ALF63" s="2"/>
      <c r="ALG63" s="2"/>
      <c r="ALH63" s="2"/>
      <c r="ALI63" s="2"/>
      <c r="ALJ63" s="2"/>
      <c r="ALK63" s="2"/>
      <c r="ALL63" s="2"/>
      <c r="ALM63" s="2"/>
      <c r="ALN63" s="2"/>
      <c r="ALO63" s="2"/>
      <c r="ALP63" s="2"/>
      <c r="ALQ63" s="2"/>
      <c r="ALR63" s="2"/>
      <c r="ALS63" s="2"/>
      <c r="ALT63" s="2"/>
      <c r="ALU63" s="2"/>
      <c r="ALV63" s="2"/>
      <c r="ALW63" s="2"/>
      <c r="ALX63" s="2"/>
      <c r="ALY63" s="2"/>
      <c r="ALZ63" s="2"/>
    </row>
    <row r="64" spans="1:1014">
      <c r="A64" s="49">
        <v>58</v>
      </c>
      <c r="B64" s="65" t="s">
        <v>149</v>
      </c>
      <c r="C64" s="65" t="s">
        <v>150</v>
      </c>
      <c r="D64" s="66">
        <f t="shared" si="8"/>
        <v>3445.8464999999997</v>
      </c>
      <c r="E64" s="81">
        <f t="shared" si="5"/>
        <v>3187.0790000000002</v>
      </c>
      <c r="F64" s="81"/>
      <c r="G64" s="71">
        <v>3500</v>
      </c>
      <c r="H64" s="71">
        <v>3615</v>
      </c>
      <c r="I64" s="71">
        <v>3470</v>
      </c>
      <c r="J64" s="71">
        <v>3483</v>
      </c>
      <c r="K64" s="72">
        <v>3420</v>
      </c>
      <c r="L64" s="72" t="s">
        <v>43</v>
      </c>
      <c r="M64" s="83">
        <v>310</v>
      </c>
      <c r="N64" s="85" t="s">
        <v>84</v>
      </c>
      <c r="O64" s="49">
        <f t="shared" si="9"/>
        <v>6</v>
      </c>
      <c r="Q64" s="49">
        <f t="shared" si="10"/>
        <v>58</v>
      </c>
      <c r="R64" s="52" t="str">
        <f t="shared" si="11"/>
        <v>Malus floribunda</v>
      </c>
      <c r="S64" s="51">
        <f t="shared" si="12"/>
        <v>256.2235751431503</v>
      </c>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c r="AJX64" s="2"/>
      <c r="AJY64" s="2"/>
      <c r="AJZ64" s="2"/>
      <c r="AKA64" s="2"/>
      <c r="AKB64" s="2"/>
      <c r="AKC64" s="2"/>
      <c r="AKD64" s="2"/>
      <c r="AKE64" s="2"/>
      <c r="AKF64" s="2"/>
      <c r="AKG64" s="2"/>
      <c r="AKH64" s="2"/>
      <c r="AKI64" s="2"/>
      <c r="AKJ64" s="2"/>
      <c r="AKK64" s="2"/>
      <c r="AKL64" s="2"/>
      <c r="AKM64" s="2"/>
      <c r="AKN64" s="2"/>
      <c r="AKO64" s="2"/>
      <c r="AKP64" s="2"/>
      <c r="AKQ64" s="2"/>
      <c r="AKR64" s="2"/>
      <c r="AKS64" s="2"/>
      <c r="AKT64" s="2"/>
      <c r="AKU64" s="2"/>
      <c r="AKV64" s="2"/>
      <c r="AKW64" s="2"/>
      <c r="AKX64" s="2"/>
      <c r="AKY64" s="2"/>
      <c r="AKZ64" s="2"/>
      <c r="ALA64" s="2"/>
      <c r="ALB64" s="2"/>
      <c r="ALC64" s="2"/>
      <c r="ALD64" s="2"/>
      <c r="ALE64" s="2"/>
      <c r="ALF64" s="2"/>
      <c r="ALG64" s="2"/>
      <c r="ALH64" s="2"/>
      <c r="ALI64" s="2"/>
      <c r="ALJ64" s="2"/>
      <c r="ALK64" s="2"/>
      <c r="ALL64" s="2"/>
      <c r="ALM64" s="2"/>
      <c r="ALN64" s="2"/>
      <c r="ALO64" s="2"/>
      <c r="ALP64" s="2"/>
      <c r="ALQ64" s="2"/>
      <c r="ALR64" s="2"/>
      <c r="ALS64" s="2"/>
      <c r="ALT64" s="2"/>
      <c r="ALU64" s="2"/>
      <c r="ALV64" s="2"/>
      <c r="ALW64" s="2"/>
      <c r="ALX64" s="2"/>
      <c r="ALY64" s="2"/>
      <c r="ALZ64" s="2"/>
    </row>
    <row r="65" spans="1:1014">
      <c r="A65" s="49">
        <v>59</v>
      </c>
      <c r="B65" s="65" t="s">
        <v>151</v>
      </c>
      <c r="C65" s="65" t="s">
        <v>152</v>
      </c>
      <c r="D65" s="66">
        <f t="shared" si="8"/>
        <v>3411.4157999999998</v>
      </c>
      <c r="E65" s="81">
        <f t="shared" si="5"/>
        <v>3187.0790000000002</v>
      </c>
      <c r="F65" s="81"/>
      <c r="G65" s="71">
        <v>3500</v>
      </c>
      <c r="H65" s="71">
        <v>3480</v>
      </c>
      <c r="I65" s="71">
        <v>3470</v>
      </c>
      <c r="J65" s="72" t="s">
        <v>43</v>
      </c>
      <c r="K65" s="72">
        <v>3420</v>
      </c>
      <c r="L65" s="72" t="s">
        <v>43</v>
      </c>
      <c r="M65" s="83">
        <v>310</v>
      </c>
      <c r="N65" s="84" t="s">
        <v>43</v>
      </c>
      <c r="O65" s="49">
        <f t="shared" si="9"/>
        <v>5</v>
      </c>
      <c r="Q65" s="49">
        <f t="shared" si="10"/>
        <v>59</v>
      </c>
      <c r="R65" s="52" t="str">
        <f t="shared" si="11"/>
        <v>Malus baccata</v>
      </c>
      <c r="S65" s="51">
        <f t="shared" si="12"/>
        <v>253.66340392000345</v>
      </c>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c r="AJX65" s="2"/>
      <c r="AJY65" s="2"/>
      <c r="AJZ65" s="2"/>
      <c r="AKA65" s="2"/>
      <c r="AKB65" s="2"/>
      <c r="AKC65" s="2"/>
      <c r="AKD65" s="2"/>
      <c r="AKE65" s="2"/>
      <c r="AKF65" s="2"/>
      <c r="AKG65" s="2"/>
      <c r="AKH65" s="2"/>
      <c r="AKI65" s="2"/>
      <c r="AKJ65" s="2"/>
      <c r="AKK65" s="2"/>
      <c r="AKL65" s="2"/>
      <c r="AKM65" s="2"/>
      <c r="AKN65" s="2"/>
      <c r="AKO65" s="2"/>
      <c r="AKP65" s="2"/>
      <c r="AKQ65" s="2"/>
      <c r="AKR65" s="2"/>
      <c r="AKS65" s="2"/>
      <c r="AKT65" s="2"/>
      <c r="AKU65" s="2"/>
      <c r="AKV65" s="2"/>
      <c r="AKW65" s="2"/>
      <c r="AKX65" s="2"/>
      <c r="AKY65" s="2"/>
      <c r="AKZ65" s="2"/>
      <c r="ALA65" s="2"/>
      <c r="ALB65" s="2"/>
      <c r="ALC65" s="2"/>
      <c r="ALD65" s="2"/>
      <c r="ALE65" s="2"/>
      <c r="ALF65" s="2"/>
      <c r="ALG65" s="2"/>
      <c r="ALH65" s="2"/>
      <c r="ALI65" s="2"/>
      <c r="ALJ65" s="2"/>
      <c r="ALK65" s="2"/>
      <c r="ALL65" s="2"/>
      <c r="ALM65" s="2"/>
      <c r="ALN65" s="2"/>
      <c r="ALO65" s="2"/>
      <c r="ALP65" s="2"/>
      <c r="ALQ65" s="2"/>
      <c r="ALR65" s="2"/>
      <c r="ALS65" s="2"/>
      <c r="ALT65" s="2"/>
      <c r="ALU65" s="2"/>
      <c r="ALV65" s="2"/>
      <c r="ALW65" s="2"/>
      <c r="ALX65" s="2"/>
      <c r="ALY65" s="2"/>
      <c r="ALZ65" s="2"/>
    </row>
    <row r="66" spans="1:1014">
      <c r="A66" s="49">
        <v>60</v>
      </c>
      <c r="B66" s="65" t="s">
        <v>153</v>
      </c>
      <c r="C66" s="65" t="s">
        <v>154</v>
      </c>
      <c r="D66" s="66">
        <f t="shared" si="8"/>
        <v>3308.5208333333335</v>
      </c>
      <c r="E66" s="81">
        <f t="shared" si="5"/>
        <v>3187.0790000000002</v>
      </c>
      <c r="F66" s="81">
        <f t="shared" ref="F66:F72" si="14">N66*$C$2</f>
        <v>3238.4835000000003</v>
      </c>
      <c r="G66" s="71">
        <v>3500</v>
      </c>
      <c r="H66" s="72" t="s">
        <v>43</v>
      </c>
      <c r="I66" s="72" t="s">
        <v>43</v>
      </c>
      <c r="J66" s="72" t="s">
        <v>43</v>
      </c>
      <c r="K66" s="72" t="s">
        <v>43</v>
      </c>
      <c r="L66" s="72" t="s">
        <v>43</v>
      </c>
      <c r="M66" s="83">
        <v>310</v>
      </c>
      <c r="N66" s="83">
        <v>315</v>
      </c>
      <c r="O66" s="49">
        <f t="shared" si="9"/>
        <v>3</v>
      </c>
      <c r="Q66" s="49">
        <f t="shared" si="10"/>
        <v>60</v>
      </c>
      <c r="R66" s="52" t="str">
        <f t="shared" si="11"/>
        <v>Malus 'Butterball'</v>
      </c>
      <c r="S66" s="51">
        <f t="shared" si="12"/>
        <v>246.01241998221965</v>
      </c>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c r="AJX66" s="2"/>
      <c r="AJY66" s="2"/>
      <c r="AJZ66" s="2"/>
      <c r="AKA66" s="2"/>
      <c r="AKB66" s="2"/>
      <c r="AKC66" s="2"/>
      <c r="AKD66" s="2"/>
      <c r="AKE66" s="2"/>
      <c r="AKF66" s="2"/>
      <c r="AKG66" s="2"/>
      <c r="AKH66" s="2"/>
      <c r="AKI66" s="2"/>
      <c r="AKJ66" s="2"/>
      <c r="AKK66" s="2"/>
      <c r="AKL66" s="2"/>
      <c r="AKM66" s="2"/>
      <c r="AKN66" s="2"/>
      <c r="AKO66" s="2"/>
      <c r="AKP66" s="2"/>
      <c r="AKQ66" s="2"/>
      <c r="AKR66" s="2"/>
      <c r="AKS66" s="2"/>
      <c r="AKT66" s="2"/>
      <c r="AKU66" s="2"/>
      <c r="AKV66" s="2"/>
      <c r="AKW66" s="2"/>
      <c r="AKX66" s="2"/>
      <c r="AKY66" s="2"/>
      <c r="AKZ66" s="2"/>
      <c r="ALA66" s="2"/>
      <c r="ALB66" s="2"/>
      <c r="ALC66" s="2"/>
      <c r="ALD66" s="2"/>
      <c r="ALE66" s="2"/>
      <c r="ALF66" s="2"/>
      <c r="ALG66" s="2"/>
      <c r="ALH66" s="2"/>
      <c r="ALI66" s="2"/>
      <c r="ALJ66" s="2"/>
      <c r="ALK66" s="2"/>
      <c r="ALL66" s="2"/>
      <c r="ALM66" s="2"/>
      <c r="ALN66" s="2"/>
      <c r="ALO66" s="2"/>
      <c r="ALP66" s="2"/>
      <c r="ALQ66" s="2"/>
      <c r="ALR66" s="2"/>
      <c r="ALS66" s="2"/>
      <c r="ALT66" s="2"/>
      <c r="ALU66" s="2"/>
      <c r="ALV66" s="2"/>
      <c r="ALW66" s="2"/>
      <c r="ALX66" s="2"/>
      <c r="ALY66" s="2"/>
      <c r="ALZ66" s="2"/>
    </row>
    <row r="67" spans="1:1014">
      <c r="A67" s="49">
        <v>61</v>
      </c>
      <c r="B67" s="65" t="s">
        <v>155</v>
      </c>
      <c r="C67" s="65" t="s">
        <v>156</v>
      </c>
      <c r="D67" s="66">
        <f t="shared" si="8"/>
        <v>3880.3680625000002</v>
      </c>
      <c r="E67" s="81">
        <f t="shared" si="5"/>
        <v>2981.4610000000002</v>
      </c>
      <c r="F67" s="81">
        <f t="shared" si="14"/>
        <v>3238.4835000000003</v>
      </c>
      <c r="G67" s="71">
        <v>3900</v>
      </c>
      <c r="H67" s="71">
        <v>4360</v>
      </c>
      <c r="I67" s="71">
        <v>4310</v>
      </c>
      <c r="J67" s="71">
        <v>3903</v>
      </c>
      <c r="K67" s="72">
        <v>4100</v>
      </c>
      <c r="L67" s="72">
        <v>4250</v>
      </c>
      <c r="M67" s="83">
        <v>290</v>
      </c>
      <c r="N67" s="83">
        <v>315</v>
      </c>
      <c r="O67" s="49">
        <f t="shared" si="9"/>
        <v>8</v>
      </c>
      <c r="Q67" s="49">
        <f t="shared" si="10"/>
        <v>61</v>
      </c>
      <c r="R67" s="52" t="str">
        <f t="shared" si="11"/>
        <v>Malus domestica</v>
      </c>
      <c r="S67" s="51">
        <f t="shared" si="12"/>
        <v>288.53339167750198</v>
      </c>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c r="AJX67" s="2"/>
      <c r="AJY67" s="2"/>
      <c r="AJZ67" s="2"/>
      <c r="AKA67" s="2"/>
      <c r="AKB67" s="2"/>
      <c r="AKC67" s="2"/>
      <c r="AKD67" s="2"/>
      <c r="AKE67" s="2"/>
      <c r="AKF67" s="2"/>
      <c r="AKG67" s="2"/>
      <c r="AKH67" s="2"/>
      <c r="AKI67" s="2"/>
      <c r="AKJ67" s="2"/>
      <c r="AKK67" s="2"/>
      <c r="AKL67" s="2"/>
      <c r="AKM67" s="2"/>
      <c r="AKN67" s="2"/>
      <c r="AKO67" s="2"/>
      <c r="AKP67" s="2"/>
      <c r="AKQ67" s="2"/>
      <c r="AKR67" s="2"/>
      <c r="AKS67" s="2"/>
      <c r="AKT67" s="2"/>
      <c r="AKU67" s="2"/>
      <c r="AKV67" s="2"/>
      <c r="AKW67" s="2"/>
      <c r="AKX67" s="2"/>
      <c r="AKY67" s="2"/>
      <c r="AKZ67" s="2"/>
      <c r="ALA67" s="2"/>
      <c r="ALB67" s="2"/>
      <c r="ALC67" s="2"/>
      <c r="ALD67" s="2"/>
      <c r="ALE67" s="2"/>
      <c r="ALF67" s="2"/>
      <c r="ALG67" s="2"/>
      <c r="ALH67" s="2"/>
      <c r="ALI67" s="2"/>
      <c r="ALJ67" s="2"/>
      <c r="ALK67" s="2"/>
      <c r="ALL67" s="2"/>
      <c r="ALM67" s="2"/>
      <c r="ALN67" s="2"/>
      <c r="ALO67" s="2"/>
      <c r="ALP67" s="2"/>
      <c r="ALQ67" s="2"/>
      <c r="ALR67" s="2"/>
      <c r="ALS67" s="2"/>
      <c r="ALT67" s="2"/>
      <c r="ALU67" s="2"/>
      <c r="ALV67" s="2"/>
      <c r="ALW67" s="2"/>
      <c r="ALX67" s="2"/>
      <c r="ALY67" s="2"/>
      <c r="ALZ67" s="2"/>
    </row>
    <row r="68" spans="1:1014">
      <c r="A68" s="49">
        <v>62</v>
      </c>
      <c r="B68" s="67" t="s">
        <v>157</v>
      </c>
      <c r="C68" s="67" t="s">
        <v>158</v>
      </c>
      <c r="D68" s="66">
        <f t="shared" si="8"/>
        <v>2287.5002500000001</v>
      </c>
      <c r="E68" s="81">
        <f t="shared" si="5"/>
        <v>2261.7980000000002</v>
      </c>
      <c r="F68" s="81">
        <f t="shared" si="14"/>
        <v>2313.2025000000003</v>
      </c>
      <c r="G68" s="74" t="s">
        <v>159</v>
      </c>
      <c r="H68" s="75" t="s">
        <v>160</v>
      </c>
      <c r="I68" s="75" t="s">
        <v>159</v>
      </c>
      <c r="J68" s="74" t="s">
        <v>43</v>
      </c>
      <c r="K68" s="76" t="s">
        <v>43</v>
      </c>
      <c r="L68" s="76" t="s">
        <v>43</v>
      </c>
      <c r="M68" s="86">
        <v>220</v>
      </c>
      <c r="N68" s="88">
        <v>225</v>
      </c>
      <c r="O68" s="49">
        <f t="shared" si="9"/>
        <v>2</v>
      </c>
      <c r="Q68" s="49">
        <f t="shared" si="10"/>
        <v>62</v>
      </c>
      <c r="R68" s="52" t="str">
        <f t="shared" si="11"/>
        <v>Metasequoia glyptostroboides</v>
      </c>
      <c r="S68" s="51">
        <f t="shared" si="12"/>
        <v>170.0921652185755</v>
      </c>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c r="AJX68" s="2"/>
      <c r="AJY68" s="2"/>
      <c r="AJZ68" s="2"/>
      <c r="AKA68" s="2"/>
      <c r="AKB68" s="2"/>
      <c r="AKC68" s="2"/>
      <c r="AKD68" s="2"/>
      <c r="AKE68" s="2"/>
      <c r="AKF68" s="2"/>
      <c r="AKG68" s="2"/>
      <c r="AKH68" s="2"/>
      <c r="AKI68" s="2"/>
      <c r="AKJ68" s="2"/>
      <c r="AKK68" s="2"/>
      <c r="AKL68" s="2"/>
      <c r="AKM68" s="2"/>
      <c r="AKN68" s="2"/>
      <c r="AKO68" s="2"/>
      <c r="AKP68" s="2"/>
      <c r="AKQ68" s="2"/>
      <c r="AKR68" s="2"/>
      <c r="AKS68" s="2"/>
      <c r="AKT68" s="2"/>
      <c r="AKU68" s="2"/>
      <c r="AKV68" s="2"/>
      <c r="AKW68" s="2"/>
      <c r="AKX68" s="2"/>
      <c r="AKY68" s="2"/>
      <c r="AKZ68" s="2"/>
      <c r="ALA68" s="2"/>
      <c r="ALB68" s="2"/>
      <c r="ALC68" s="2"/>
      <c r="ALD68" s="2"/>
      <c r="ALE68" s="2"/>
      <c r="ALF68" s="2"/>
      <c r="ALG68" s="2"/>
      <c r="ALH68" s="2"/>
      <c r="ALI68" s="2"/>
      <c r="ALJ68" s="2"/>
      <c r="ALK68" s="2"/>
      <c r="ALL68" s="2"/>
      <c r="ALM68" s="2"/>
      <c r="ALN68" s="2"/>
      <c r="ALO68" s="2"/>
      <c r="ALP68" s="2"/>
      <c r="ALQ68" s="2"/>
      <c r="ALR68" s="2"/>
      <c r="ALS68" s="2"/>
      <c r="ALT68" s="2"/>
      <c r="ALU68" s="2"/>
      <c r="ALV68" s="2"/>
      <c r="ALW68" s="2"/>
      <c r="ALX68" s="2"/>
      <c r="ALY68" s="2"/>
      <c r="ALZ68" s="2"/>
    </row>
    <row r="69" spans="1:1014">
      <c r="A69" s="49">
        <v>63</v>
      </c>
      <c r="B69" s="63" t="s">
        <v>161</v>
      </c>
      <c r="C69" s="65" t="s">
        <v>162</v>
      </c>
      <c r="D69" s="66">
        <f t="shared" si="8"/>
        <v>4005.8429000000006</v>
      </c>
      <c r="E69" s="81">
        <f t="shared" si="5"/>
        <v>4626.4050000000007</v>
      </c>
      <c r="F69" s="81">
        <f t="shared" si="14"/>
        <v>4677.8095000000003</v>
      </c>
      <c r="G69" s="71">
        <v>4700</v>
      </c>
      <c r="H69" s="71">
        <v>2990</v>
      </c>
      <c r="I69" s="72" t="s">
        <v>84</v>
      </c>
      <c r="J69" s="73" t="s">
        <v>163</v>
      </c>
      <c r="K69" s="72" t="s">
        <v>43</v>
      </c>
      <c r="L69" s="72">
        <v>3035</v>
      </c>
      <c r="M69" s="83">
        <v>450</v>
      </c>
      <c r="N69" s="83">
        <v>455</v>
      </c>
      <c r="O69" s="49">
        <f t="shared" si="9"/>
        <v>5</v>
      </c>
      <c r="Q69" s="49">
        <f t="shared" si="10"/>
        <v>63</v>
      </c>
      <c r="R69" s="52" t="str">
        <f t="shared" si="11"/>
        <v>Picea abies</v>
      </c>
      <c r="S69" s="51">
        <f t="shared" si="12"/>
        <v>297.86335209644579</v>
      </c>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c r="AJX69" s="2"/>
      <c r="AJY69" s="2"/>
      <c r="AJZ69" s="2"/>
      <c r="AKA69" s="2"/>
      <c r="AKB69" s="2"/>
      <c r="AKC69" s="2"/>
      <c r="AKD69" s="2"/>
      <c r="AKE69" s="2"/>
      <c r="AKF69" s="2"/>
      <c r="AKG69" s="2"/>
      <c r="AKH69" s="2"/>
      <c r="AKI69" s="2"/>
      <c r="AKJ69" s="2"/>
      <c r="AKK69" s="2"/>
      <c r="AKL69" s="2"/>
      <c r="AKM69" s="2"/>
      <c r="AKN69" s="2"/>
      <c r="AKO69" s="2"/>
      <c r="AKP69" s="2"/>
      <c r="AKQ69" s="2"/>
      <c r="AKR69" s="2"/>
      <c r="AKS69" s="2"/>
      <c r="AKT69" s="2"/>
      <c r="AKU69" s="2"/>
      <c r="AKV69" s="2"/>
      <c r="AKW69" s="2"/>
      <c r="AKX69" s="2"/>
      <c r="AKY69" s="2"/>
      <c r="AKZ69" s="2"/>
      <c r="ALA69" s="2"/>
      <c r="ALB69" s="2"/>
      <c r="ALC69" s="2"/>
      <c r="ALD69" s="2"/>
      <c r="ALE69" s="2"/>
      <c r="ALF69" s="2"/>
      <c r="ALG69" s="2"/>
      <c r="ALH69" s="2"/>
      <c r="ALI69" s="2"/>
      <c r="ALJ69" s="2"/>
      <c r="ALK69" s="2"/>
      <c r="ALL69" s="2"/>
      <c r="ALM69" s="2"/>
      <c r="ALN69" s="2"/>
      <c r="ALO69" s="2"/>
      <c r="ALP69" s="2"/>
      <c r="ALQ69" s="2"/>
      <c r="ALR69" s="2"/>
      <c r="ALS69" s="2"/>
      <c r="ALT69" s="2"/>
      <c r="ALU69" s="2"/>
      <c r="ALV69" s="2"/>
      <c r="ALW69" s="2"/>
      <c r="ALX69" s="2"/>
      <c r="ALY69" s="2"/>
      <c r="ALZ69" s="2"/>
    </row>
    <row r="70" spans="1:1014">
      <c r="A70" s="49">
        <v>64</v>
      </c>
      <c r="B70" s="63" t="s">
        <v>164</v>
      </c>
      <c r="C70" s="65" t="s">
        <v>165</v>
      </c>
      <c r="D70" s="66">
        <f t="shared" si="8"/>
        <v>4740.3513750000002</v>
      </c>
      <c r="E70" s="81">
        <f t="shared" si="5"/>
        <v>4523.5960000000005</v>
      </c>
      <c r="F70" s="81">
        <f t="shared" si="14"/>
        <v>4677.8095000000003</v>
      </c>
      <c r="G70" s="71">
        <v>4700</v>
      </c>
      <c r="H70" s="71">
        <v>5060</v>
      </c>
      <c r="I70" s="72" t="s">
        <v>84</v>
      </c>
      <c r="J70" s="73" t="s">
        <v>43</v>
      </c>
      <c r="K70" s="72" t="s">
        <v>43</v>
      </c>
      <c r="L70" s="72" t="s">
        <v>43</v>
      </c>
      <c r="M70" s="83">
        <v>440</v>
      </c>
      <c r="N70" s="83">
        <v>455</v>
      </c>
      <c r="O70" s="49">
        <f t="shared" si="9"/>
        <v>4</v>
      </c>
      <c r="Q70" s="49">
        <f t="shared" si="10"/>
        <v>64</v>
      </c>
      <c r="R70" s="52" t="str">
        <f t="shared" si="11"/>
        <v>Picea omorika</v>
      </c>
      <c r="S70" s="51">
        <f t="shared" si="12"/>
        <v>352.47936225169883</v>
      </c>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c r="AJX70" s="2"/>
      <c r="AJY70" s="2"/>
      <c r="AJZ70" s="2"/>
      <c r="AKA70" s="2"/>
      <c r="AKB70" s="2"/>
      <c r="AKC70" s="2"/>
      <c r="AKD70" s="2"/>
      <c r="AKE70" s="2"/>
      <c r="AKF70" s="2"/>
      <c r="AKG70" s="2"/>
      <c r="AKH70" s="2"/>
      <c r="AKI70" s="2"/>
      <c r="AKJ70" s="2"/>
      <c r="AKK70" s="2"/>
      <c r="AKL70" s="2"/>
      <c r="AKM70" s="2"/>
      <c r="AKN70" s="2"/>
      <c r="AKO70" s="2"/>
      <c r="AKP70" s="2"/>
      <c r="AKQ70" s="2"/>
      <c r="AKR70" s="2"/>
      <c r="AKS70" s="2"/>
      <c r="AKT70" s="2"/>
      <c r="AKU70" s="2"/>
      <c r="AKV70" s="2"/>
      <c r="AKW70" s="2"/>
      <c r="AKX70" s="2"/>
      <c r="AKY70" s="2"/>
      <c r="AKZ70" s="2"/>
      <c r="ALA70" s="2"/>
      <c r="ALB70" s="2"/>
      <c r="ALC70" s="2"/>
      <c r="ALD70" s="2"/>
      <c r="ALE70" s="2"/>
      <c r="ALF70" s="2"/>
      <c r="ALG70" s="2"/>
      <c r="ALH70" s="2"/>
      <c r="ALI70" s="2"/>
      <c r="ALJ70" s="2"/>
      <c r="ALK70" s="2"/>
      <c r="ALL70" s="2"/>
      <c r="ALM70" s="2"/>
      <c r="ALN70" s="2"/>
      <c r="ALO70" s="2"/>
      <c r="ALP70" s="2"/>
      <c r="ALQ70" s="2"/>
      <c r="ALR70" s="2"/>
      <c r="ALS70" s="2"/>
      <c r="ALT70" s="2"/>
      <c r="ALU70" s="2"/>
      <c r="ALV70" s="2"/>
      <c r="ALW70" s="2"/>
      <c r="ALX70" s="2"/>
      <c r="ALY70" s="2"/>
      <c r="ALZ70" s="2"/>
    </row>
    <row r="71" spans="1:1014">
      <c r="A71" s="49">
        <v>65</v>
      </c>
      <c r="B71" s="65" t="s">
        <v>166</v>
      </c>
      <c r="C71" s="65" t="s">
        <v>167</v>
      </c>
      <c r="D71" s="66">
        <f t="shared" ref="D71:D102" si="15">AVERAGE(E71:L71)</f>
        <v>3544.4383333333335</v>
      </c>
      <c r="E71" s="81">
        <f t="shared" si="5"/>
        <v>3598.3150000000005</v>
      </c>
      <c r="F71" s="81">
        <f t="shared" si="14"/>
        <v>3598.3150000000005</v>
      </c>
      <c r="G71" s="71">
        <v>3500</v>
      </c>
      <c r="H71" s="71">
        <v>3730</v>
      </c>
      <c r="I71" s="71">
        <v>3520</v>
      </c>
      <c r="J71" s="73" t="s">
        <v>43</v>
      </c>
      <c r="K71" s="72" t="s">
        <v>43</v>
      </c>
      <c r="L71" s="72">
        <v>3320</v>
      </c>
      <c r="M71" s="83">
        <v>350</v>
      </c>
      <c r="N71" s="83">
        <v>350</v>
      </c>
      <c r="O71" s="49">
        <f t="shared" ref="O71:O102" si="16">COUNT(E71:L71)</f>
        <v>6</v>
      </c>
      <c r="Q71" s="49">
        <f t="shared" ref="Q71:Q83" si="17">A71</f>
        <v>65</v>
      </c>
      <c r="R71" s="52" t="str">
        <f t="shared" ref="R71:R83" si="18">B71</f>
        <v>Phellodendron amurense</v>
      </c>
      <c r="S71" s="51">
        <f t="shared" ref="S71:S83" si="19">D71/$C$3</f>
        <v>263.55459003791833</v>
      </c>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c r="AJX71" s="2"/>
      <c r="AJY71" s="2"/>
      <c r="AJZ71" s="2"/>
      <c r="AKA71" s="2"/>
      <c r="AKB71" s="2"/>
      <c r="AKC71" s="2"/>
      <c r="AKD71" s="2"/>
      <c r="AKE71" s="2"/>
      <c r="AKF71" s="2"/>
      <c r="AKG71" s="2"/>
      <c r="AKH71" s="2"/>
      <c r="AKI71" s="2"/>
      <c r="AKJ71" s="2"/>
      <c r="AKK71" s="2"/>
      <c r="AKL71" s="2"/>
      <c r="AKM71" s="2"/>
      <c r="AKN71" s="2"/>
      <c r="AKO71" s="2"/>
      <c r="AKP71" s="2"/>
      <c r="AKQ71" s="2"/>
      <c r="AKR71" s="2"/>
      <c r="AKS71" s="2"/>
      <c r="AKT71" s="2"/>
      <c r="AKU71" s="2"/>
      <c r="AKV71" s="2"/>
      <c r="AKW71" s="2"/>
      <c r="AKX71" s="2"/>
      <c r="AKY71" s="2"/>
      <c r="AKZ71" s="2"/>
      <c r="ALA71" s="2"/>
      <c r="ALB71" s="2"/>
      <c r="ALC71" s="2"/>
      <c r="ALD71" s="2"/>
      <c r="ALE71" s="2"/>
      <c r="ALF71" s="2"/>
      <c r="ALG71" s="2"/>
      <c r="ALH71" s="2"/>
      <c r="ALI71" s="2"/>
      <c r="ALJ71" s="2"/>
      <c r="ALK71" s="2"/>
      <c r="ALL71" s="2"/>
      <c r="ALM71" s="2"/>
      <c r="ALN71" s="2"/>
      <c r="ALO71" s="2"/>
      <c r="ALP71" s="2"/>
      <c r="ALQ71" s="2"/>
      <c r="ALR71" s="2"/>
      <c r="ALS71" s="2"/>
      <c r="ALT71" s="2"/>
      <c r="ALU71" s="2"/>
      <c r="ALV71" s="2"/>
      <c r="ALW71" s="2"/>
      <c r="ALX71" s="2"/>
      <c r="ALY71" s="2"/>
      <c r="ALZ71" s="2"/>
    </row>
    <row r="72" spans="1:1014">
      <c r="A72" s="49">
        <v>66</v>
      </c>
      <c r="B72" s="63" t="s">
        <v>168</v>
      </c>
      <c r="C72" s="65" t="s">
        <v>169</v>
      </c>
      <c r="D72" s="66">
        <f t="shared" si="15"/>
        <v>3134.7125000000001</v>
      </c>
      <c r="E72" s="81">
        <f t="shared" ref="E72:E123" si="20">M72*$C$2</f>
        <v>3187.0790000000002</v>
      </c>
      <c r="F72" s="81">
        <f t="shared" si="14"/>
        <v>3238.4835000000003</v>
      </c>
      <c r="G72" s="71">
        <v>2900</v>
      </c>
      <c r="H72" s="71">
        <v>3095</v>
      </c>
      <c r="I72" s="71" t="s">
        <v>159</v>
      </c>
      <c r="J72" s="71">
        <v>3253</v>
      </c>
      <c r="K72" s="72" t="s">
        <v>43</v>
      </c>
      <c r="L72" s="72" t="s">
        <v>43</v>
      </c>
      <c r="M72" s="83">
        <v>310</v>
      </c>
      <c r="N72" s="83">
        <v>315</v>
      </c>
      <c r="O72" s="49">
        <f t="shared" si="16"/>
        <v>5</v>
      </c>
      <c r="Q72" s="49">
        <f t="shared" si="17"/>
        <v>66</v>
      </c>
      <c r="R72" s="52" t="str">
        <f t="shared" si="18"/>
        <v>Pinus sylvestris</v>
      </c>
      <c r="S72" s="51">
        <f t="shared" si="19"/>
        <v>233.08851505600222</v>
      </c>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c r="AJX72" s="2"/>
      <c r="AJY72" s="2"/>
      <c r="AJZ72" s="2"/>
      <c r="AKA72" s="2"/>
      <c r="AKB72" s="2"/>
      <c r="AKC72" s="2"/>
      <c r="AKD72" s="2"/>
      <c r="AKE72" s="2"/>
      <c r="AKF72" s="2"/>
      <c r="AKG72" s="2"/>
      <c r="AKH72" s="2"/>
      <c r="AKI72" s="2"/>
      <c r="AKJ72" s="2"/>
      <c r="AKK72" s="2"/>
      <c r="AKL72" s="2"/>
      <c r="AKM72" s="2"/>
      <c r="AKN72" s="2"/>
      <c r="AKO72" s="2"/>
      <c r="AKP72" s="2"/>
      <c r="AKQ72" s="2"/>
      <c r="AKR72" s="2"/>
      <c r="AKS72" s="2"/>
      <c r="AKT72" s="2"/>
      <c r="AKU72" s="2"/>
      <c r="AKV72" s="2"/>
      <c r="AKW72" s="2"/>
      <c r="AKX72" s="2"/>
      <c r="AKY72" s="2"/>
      <c r="AKZ72" s="2"/>
      <c r="ALA72" s="2"/>
      <c r="ALB72" s="2"/>
      <c r="ALC72" s="2"/>
      <c r="ALD72" s="2"/>
      <c r="ALE72" s="2"/>
      <c r="ALF72" s="2"/>
      <c r="ALG72" s="2"/>
      <c r="ALH72" s="2"/>
      <c r="ALI72" s="2"/>
      <c r="ALJ72" s="2"/>
      <c r="ALK72" s="2"/>
      <c r="ALL72" s="2"/>
      <c r="ALM72" s="2"/>
      <c r="ALN72" s="2"/>
      <c r="ALO72" s="2"/>
      <c r="ALP72" s="2"/>
      <c r="ALQ72" s="2"/>
      <c r="ALR72" s="2"/>
      <c r="ALS72" s="2"/>
      <c r="ALT72" s="2"/>
      <c r="ALU72" s="2"/>
      <c r="ALV72" s="2"/>
      <c r="ALW72" s="2"/>
      <c r="ALX72" s="2"/>
      <c r="ALY72" s="2"/>
      <c r="ALZ72" s="2"/>
    </row>
    <row r="73" spans="1:1014">
      <c r="A73" s="49">
        <v>67</v>
      </c>
      <c r="B73" s="65" t="s">
        <v>170</v>
      </c>
      <c r="C73" s="65"/>
      <c r="D73" s="66">
        <f t="shared" si="15"/>
        <v>2835</v>
      </c>
      <c r="E73" s="81"/>
      <c r="F73" s="81"/>
      <c r="G73" s="71">
        <v>3200</v>
      </c>
      <c r="H73" s="72" t="s">
        <v>43</v>
      </c>
      <c r="I73" s="72" t="s">
        <v>43</v>
      </c>
      <c r="J73" s="72" t="s">
        <v>43</v>
      </c>
      <c r="K73" s="72" t="s">
        <v>43</v>
      </c>
      <c r="L73" s="72">
        <v>2470</v>
      </c>
      <c r="M73" s="84" t="s">
        <v>43</v>
      </c>
      <c r="N73" s="84" t="s">
        <v>43</v>
      </c>
      <c r="O73" s="49">
        <f t="shared" si="16"/>
        <v>2</v>
      </c>
      <c r="Q73" s="49">
        <f t="shared" si="17"/>
        <v>67</v>
      </c>
      <c r="R73" s="52" t="str">
        <f t="shared" si="18"/>
        <v>Pinus sylvestris FK Skogskyrkogården E</v>
      </c>
      <c r="S73" s="51">
        <f t="shared" si="19"/>
        <v>210.80272598643936</v>
      </c>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c r="AJX73" s="2"/>
      <c r="AJY73" s="2"/>
      <c r="AJZ73" s="2"/>
      <c r="AKA73" s="2"/>
      <c r="AKB73" s="2"/>
      <c r="AKC73" s="2"/>
      <c r="AKD73" s="2"/>
      <c r="AKE73" s="2"/>
      <c r="AKF73" s="2"/>
      <c r="AKG73" s="2"/>
      <c r="AKH73" s="2"/>
      <c r="AKI73" s="2"/>
      <c r="AKJ73" s="2"/>
      <c r="AKK73" s="2"/>
      <c r="AKL73" s="2"/>
      <c r="AKM73" s="2"/>
      <c r="AKN73" s="2"/>
      <c r="AKO73" s="2"/>
      <c r="AKP73" s="2"/>
      <c r="AKQ73" s="2"/>
      <c r="AKR73" s="2"/>
      <c r="AKS73" s="2"/>
      <c r="AKT73" s="2"/>
      <c r="AKU73" s="2"/>
      <c r="AKV73" s="2"/>
      <c r="AKW73" s="2"/>
      <c r="AKX73" s="2"/>
      <c r="AKY73" s="2"/>
      <c r="AKZ73" s="2"/>
      <c r="ALA73" s="2"/>
      <c r="ALB73" s="2"/>
      <c r="ALC73" s="2"/>
      <c r="ALD73" s="2"/>
      <c r="ALE73" s="2"/>
      <c r="ALF73" s="2"/>
      <c r="ALG73" s="2"/>
      <c r="ALH73" s="2"/>
      <c r="ALI73" s="2"/>
      <c r="ALJ73" s="2"/>
      <c r="ALK73" s="2"/>
      <c r="ALL73" s="2"/>
      <c r="ALM73" s="2"/>
      <c r="ALN73" s="2"/>
      <c r="ALO73" s="2"/>
      <c r="ALP73" s="2"/>
      <c r="ALQ73" s="2"/>
      <c r="ALR73" s="2"/>
      <c r="ALS73" s="2"/>
      <c r="ALT73" s="2"/>
      <c r="ALU73" s="2"/>
      <c r="ALV73" s="2"/>
      <c r="ALW73" s="2"/>
      <c r="ALX73" s="2"/>
      <c r="ALY73" s="2"/>
      <c r="ALZ73" s="2"/>
    </row>
    <row r="74" spans="1:1014">
      <c r="A74" s="49">
        <v>68</v>
      </c>
      <c r="B74" s="65" t="s">
        <v>171</v>
      </c>
      <c r="C74" s="65" t="s">
        <v>172</v>
      </c>
      <c r="D74" s="66">
        <f t="shared" si="15"/>
        <v>2570.2250000000004</v>
      </c>
      <c r="E74" s="81">
        <f t="shared" si="20"/>
        <v>2570.2250000000004</v>
      </c>
      <c r="F74" s="81">
        <f t="shared" ref="F74:F84" si="21">N74*$C$2</f>
        <v>2570.2250000000004</v>
      </c>
      <c r="G74" s="72" t="s">
        <v>43</v>
      </c>
      <c r="H74" s="72" t="s">
        <v>43</v>
      </c>
      <c r="I74" s="72" t="s">
        <v>43</v>
      </c>
      <c r="J74" s="72" t="s">
        <v>43</v>
      </c>
      <c r="K74" s="72" t="s">
        <v>43</v>
      </c>
      <c r="L74" s="72" t="s">
        <v>43</v>
      </c>
      <c r="M74" s="83">
        <v>250</v>
      </c>
      <c r="N74" s="83">
        <v>250</v>
      </c>
      <c r="O74" s="49">
        <f t="shared" si="16"/>
        <v>2</v>
      </c>
      <c r="Q74" s="49">
        <f t="shared" si="17"/>
        <v>68</v>
      </c>
      <c r="R74" s="52" t="str">
        <f t="shared" si="18"/>
        <v>Platanus orientalis</v>
      </c>
      <c r="S74" s="51">
        <f t="shared" si="19"/>
        <v>191.11479238042193</v>
      </c>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c r="AJX74" s="2"/>
      <c r="AJY74" s="2"/>
      <c r="AJZ74" s="2"/>
      <c r="AKA74" s="2"/>
      <c r="AKB74" s="2"/>
      <c r="AKC74" s="2"/>
      <c r="AKD74" s="2"/>
      <c r="AKE74" s="2"/>
      <c r="AKF74" s="2"/>
      <c r="AKG74" s="2"/>
      <c r="AKH74" s="2"/>
      <c r="AKI74" s="2"/>
      <c r="AKJ74" s="2"/>
      <c r="AKK74" s="2"/>
      <c r="AKL74" s="2"/>
      <c r="AKM74" s="2"/>
      <c r="AKN74" s="2"/>
      <c r="AKO74" s="2"/>
      <c r="AKP74" s="2"/>
      <c r="AKQ74" s="2"/>
      <c r="AKR74" s="2"/>
      <c r="AKS74" s="2"/>
      <c r="AKT74" s="2"/>
      <c r="AKU74" s="2"/>
      <c r="AKV74" s="2"/>
      <c r="AKW74" s="2"/>
      <c r="AKX74" s="2"/>
      <c r="AKY74" s="2"/>
      <c r="AKZ74" s="2"/>
      <c r="ALA74" s="2"/>
      <c r="ALB74" s="2"/>
      <c r="ALC74" s="2"/>
      <c r="ALD74" s="2"/>
      <c r="ALE74" s="2"/>
      <c r="ALF74" s="2"/>
      <c r="ALG74" s="2"/>
      <c r="ALH74" s="2"/>
      <c r="ALI74" s="2"/>
      <c r="ALJ74" s="2"/>
      <c r="ALK74" s="2"/>
      <c r="ALL74" s="2"/>
      <c r="ALM74" s="2"/>
      <c r="ALN74" s="2"/>
      <c r="ALO74" s="2"/>
      <c r="ALP74" s="2"/>
      <c r="ALQ74" s="2"/>
      <c r="ALR74" s="2"/>
      <c r="ALS74" s="2"/>
      <c r="ALT74" s="2"/>
      <c r="ALU74" s="2"/>
      <c r="ALV74" s="2"/>
      <c r="ALW74" s="2"/>
      <c r="ALX74" s="2"/>
      <c r="ALY74" s="2"/>
      <c r="ALZ74" s="2"/>
    </row>
    <row r="75" spans="1:1014">
      <c r="A75" s="49">
        <v>69</v>
      </c>
      <c r="B75" s="65" t="s">
        <v>173</v>
      </c>
      <c r="C75" s="65" t="s">
        <v>174</v>
      </c>
      <c r="D75" s="66">
        <f t="shared" si="15"/>
        <v>2209.2857857142858</v>
      </c>
      <c r="E75" s="81">
        <f t="shared" si="20"/>
        <v>2261.7980000000002</v>
      </c>
      <c r="F75" s="81">
        <f t="shared" si="21"/>
        <v>2313.2025000000003</v>
      </c>
      <c r="G75" s="71">
        <v>2500</v>
      </c>
      <c r="H75" s="71">
        <v>2190</v>
      </c>
      <c r="I75" s="71">
        <v>2190</v>
      </c>
      <c r="J75" s="72" t="s">
        <v>43</v>
      </c>
      <c r="K75" s="72">
        <v>2080</v>
      </c>
      <c r="L75" s="72">
        <v>1930</v>
      </c>
      <c r="M75" s="83">
        <v>220</v>
      </c>
      <c r="N75" s="83">
        <v>225</v>
      </c>
      <c r="O75" s="49">
        <f t="shared" si="16"/>
        <v>7</v>
      </c>
      <c r="Q75" s="49">
        <f t="shared" si="17"/>
        <v>69</v>
      </c>
      <c r="R75" s="52" t="str">
        <f t="shared" si="18"/>
        <v>Platanus x acerifolia (syn. Platanus hispanica)</v>
      </c>
      <c r="S75" s="51">
        <f t="shared" si="19"/>
        <v>164.27635488947584</v>
      </c>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c r="AJX75" s="2"/>
      <c r="AJY75" s="2"/>
      <c r="AJZ75" s="2"/>
      <c r="AKA75" s="2"/>
      <c r="AKB75" s="2"/>
      <c r="AKC75" s="2"/>
      <c r="AKD75" s="2"/>
      <c r="AKE75" s="2"/>
      <c r="AKF75" s="2"/>
      <c r="AKG75" s="2"/>
      <c r="AKH75" s="2"/>
      <c r="AKI75" s="2"/>
      <c r="AKJ75" s="2"/>
      <c r="AKK75" s="2"/>
      <c r="AKL75" s="2"/>
      <c r="AKM75" s="2"/>
      <c r="AKN75" s="2"/>
      <c r="AKO75" s="2"/>
      <c r="AKP75" s="2"/>
      <c r="AKQ75" s="2"/>
      <c r="AKR75" s="2"/>
      <c r="AKS75" s="2"/>
      <c r="AKT75" s="2"/>
      <c r="AKU75" s="2"/>
      <c r="AKV75" s="2"/>
      <c r="AKW75" s="2"/>
      <c r="AKX75" s="2"/>
      <c r="AKY75" s="2"/>
      <c r="AKZ75" s="2"/>
      <c r="ALA75" s="2"/>
      <c r="ALB75" s="2"/>
      <c r="ALC75" s="2"/>
      <c r="ALD75" s="2"/>
      <c r="ALE75" s="2"/>
      <c r="ALF75" s="2"/>
      <c r="ALG75" s="2"/>
      <c r="ALH75" s="2"/>
      <c r="ALI75" s="2"/>
      <c r="ALJ75" s="2"/>
      <c r="ALK75" s="2"/>
      <c r="ALL75" s="2"/>
      <c r="ALM75" s="2"/>
      <c r="ALN75" s="2"/>
      <c r="ALO75" s="2"/>
      <c r="ALP75" s="2"/>
      <c r="ALQ75" s="2"/>
      <c r="ALR75" s="2"/>
      <c r="ALS75" s="2"/>
      <c r="ALT75" s="2"/>
      <c r="ALU75" s="2"/>
      <c r="ALV75" s="2"/>
      <c r="ALW75" s="2"/>
      <c r="ALX75" s="2"/>
      <c r="ALY75" s="2"/>
      <c r="ALZ75" s="2"/>
    </row>
    <row r="76" spans="1:1014">
      <c r="A76" s="49">
        <v>70</v>
      </c>
      <c r="B76" s="65" t="s">
        <v>175</v>
      </c>
      <c r="C76" s="65" t="s">
        <v>176</v>
      </c>
      <c r="D76" s="66">
        <f t="shared" si="15"/>
        <v>1887.8572142857142</v>
      </c>
      <c r="E76" s="81">
        <f t="shared" si="20"/>
        <v>2261.7980000000002</v>
      </c>
      <c r="F76" s="81">
        <f t="shared" si="21"/>
        <v>2313.2025000000003</v>
      </c>
      <c r="G76" s="71">
        <v>2000</v>
      </c>
      <c r="H76" s="71">
        <v>1710</v>
      </c>
      <c r="I76" s="71">
        <v>1810</v>
      </c>
      <c r="J76" s="72" t="s">
        <v>43</v>
      </c>
      <c r="K76" s="72">
        <v>1620</v>
      </c>
      <c r="L76" s="72">
        <v>1500</v>
      </c>
      <c r="M76" s="83">
        <v>220</v>
      </c>
      <c r="N76" s="83">
        <v>225</v>
      </c>
      <c r="O76" s="49">
        <f t="shared" si="16"/>
        <v>7</v>
      </c>
      <c r="Q76" s="49">
        <f t="shared" si="17"/>
        <v>70</v>
      </c>
      <c r="R76" s="52" t="str">
        <f t="shared" si="18"/>
        <v>Populus alba 'Nivea'</v>
      </c>
      <c r="S76" s="51">
        <f t="shared" si="19"/>
        <v>140.3758190633489</v>
      </c>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c r="AJX76" s="2"/>
      <c r="AJY76" s="2"/>
      <c r="AJZ76" s="2"/>
      <c r="AKA76" s="2"/>
      <c r="AKB76" s="2"/>
      <c r="AKC76" s="2"/>
      <c r="AKD76" s="2"/>
      <c r="AKE76" s="2"/>
      <c r="AKF76" s="2"/>
      <c r="AKG76" s="2"/>
      <c r="AKH76" s="2"/>
      <c r="AKI76" s="2"/>
      <c r="AKJ76" s="2"/>
      <c r="AKK76" s="2"/>
      <c r="AKL76" s="2"/>
      <c r="AKM76" s="2"/>
      <c r="AKN76" s="2"/>
      <c r="AKO76" s="2"/>
      <c r="AKP76" s="2"/>
      <c r="AKQ76" s="2"/>
      <c r="AKR76" s="2"/>
      <c r="AKS76" s="2"/>
      <c r="AKT76" s="2"/>
      <c r="AKU76" s="2"/>
      <c r="AKV76" s="2"/>
      <c r="AKW76" s="2"/>
      <c r="AKX76" s="2"/>
      <c r="AKY76" s="2"/>
      <c r="AKZ76" s="2"/>
      <c r="ALA76" s="2"/>
      <c r="ALB76" s="2"/>
      <c r="ALC76" s="2"/>
      <c r="ALD76" s="2"/>
      <c r="ALE76" s="2"/>
      <c r="ALF76" s="2"/>
      <c r="ALG76" s="2"/>
      <c r="ALH76" s="2"/>
      <c r="ALI76" s="2"/>
      <c r="ALJ76" s="2"/>
      <c r="ALK76" s="2"/>
      <c r="ALL76" s="2"/>
      <c r="ALM76" s="2"/>
      <c r="ALN76" s="2"/>
      <c r="ALO76" s="2"/>
      <c r="ALP76" s="2"/>
      <c r="ALQ76" s="2"/>
      <c r="ALR76" s="2"/>
      <c r="ALS76" s="2"/>
      <c r="ALT76" s="2"/>
      <c r="ALU76" s="2"/>
      <c r="ALV76" s="2"/>
      <c r="ALW76" s="2"/>
      <c r="ALX76" s="2"/>
      <c r="ALY76" s="2"/>
      <c r="ALZ76" s="2"/>
    </row>
    <row r="77" spans="1:1014">
      <c r="A77" s="49">
        <v>71</v>
      </c>
      <c r="B77" s="65" t="s">
        <v>177</v>
      </c>
      <c r="C77" s="65" t="s">
        <v>178</v>
      </c>
      <c r="D77" s="66">
        <f t="shared" si="15"/>
        <v>1878.7500625</v>
      </c>
      <c r="E77" s="81">
        <f t="shared" si="20"/>
        <v>2261.7980000000002</v>
      </c>
      <c r="F77" s="81">
        <f t="shared" si="21"/>
        <v>2313.2025000000003</v>
      </c>
      <c r="G77" s="71">
        <v>2000</v>
      </c>
      <c r="H77" s="71">
        <v>1630</v>
      </c>
      <c r="I77" s="71">
        <v>1820</v>
      </c>
      <c r="J77" s="71">
        <v>1885</v>
      </c>
      <c r="K77" s="72">
        <v>1620</v>
      </c>
      <c r="L77" s="72">
        <v>1500</v>
      </c>
      <c r="M77" s="83">
        <v>220</v>
      </c>
      <c r="N77" s="83">
        <v>225</v>
      </c>
      <c r="O77" s="49">
        <f t="shared" si="16"/>
        <v>8</v>
      </c>
      <c r="Q77" s="49">
        <f t="shared" si="17"/>
        <v>71</v>
      </c>
      <c r="R77" s="52" t="str">
        <f t="shared" si="18"/>
        <v>Populus balsamifera</v>
      </c>
      <c r="S77" s="51">
        <f t="shared" si="19"/>
        <v>139.69863655103822</v>
      </c>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c r="YR77" s="2"/>
      <c r="YS77" s="2"/>
      <c r="YT77" s="2"/>
      <c r="YU77" s="2"/>
      <c r="YV77" s="2"/>
      <c r="YW77" s="2"/>
      <c r="YX77" s="2"/>
      <c r="YY77" s="2"/>
      <c r="YZ77" s="2"/>
      <c r="ZA77" s="2"/>
      <c r="ZB77" s="2"/>
      <c r="ZC77" s="2"/>
      <c r="ZD77" s="2"/>
      <c r="ZE77" s="2"/>
      <c r="ZF77" s="2"/>
      <c r="ZG77" s="2"/>
      <c r="ZH77" s="2"/>
      <c r="ZI77" s="2"/>
      <c r="ZJ77" s="2"/>
      <c r="ZK77" s="2"/>
      <c r="ZL77" s="2"/>
      <c r="ZM77" s="2"/>
      <c r="ZN77" s="2"/>
      <c r="ZO77" s="2"/>
      <c r="ZP77" s="2"/>
      <c r="ZQ77" s="2"/>
      <c r="ZR77" s="2"/>
      <c r="ZS77" s="2"/>
      <c r="ZT77" s="2"/>
      <c r="ZU77" s="2"/>
      <c r="ZV77" s="2"/>
      <c r="ZW77" s="2"/>
      <c r="ZX77" s="2"/>
      <c r="ZY77" s="2"/>
      <c r="ZZ77" s="2"/>
      <c r="AAA77" s="2"/>
      <c r="AAB77" s="2"/>
      <c r="AAC77" s="2"/>
      <c r="AAD77" s="2"/>
      <c r="AAE77" s="2"/>
      <c r="AAF77" s="2"/>
      <c r="AAG77" s="2"/>
      <c r="AAH77" s="2"/>
      <c r="AAI77" s="2"/>
      <c r="AAJ77" s="2"/>
      <c r="AAK77" s="2"/>
      <c r="AAL77" s="2"/>
      <c r="AAM77" s="2"/>
      <c r="AAN77" s="2"/>
      <c r="AAO77" s="2"/>
      <c r="AAP77" s="2"/>
      <c r="AAQ77" s="2"/>
      <c r="AAR77" s="2"/>
      <c r="AAS77" s="2"/>
      <c r="AAT77" s="2"/>
      <c r="AAU77" s="2"/>
      <c r="AAV77" s="2"/>
      <c r="AAW77" s="2"/>
      <c r="AAX77" s="2"/>
      <c r="AAY77" s="2"/>
      <c r="AAZ77" s="2"/>
      <c r="ABA77" s="2"/>
      <c r="ABB77" s="2"/>
      <c r="ABC77" s="2"/>
      <c r="ABD77" s="2"/>
      <c r="ABE77" s="2"/>
      <c r="ABF77" s="2"/>
      <c r="ABG77" s="2"/>
      <c r="ABH77" s="2"/>
      <c r="ABI77" s="2"/>
      <c r="ABJ77" s="2"/>
      <c r="ABK77" s="2"/>
      <c r="ABL77" s="2"/>
      <c r="ABM77" s="2"/>
      <c r="ABN77" s="2"/>
      <c r="ABO77" s="2"/>
      <c r="ABP77" s="2"/>
      <c r="ABQ77" s="2"/>
      <c r="ABR77" s="2"/>
      <c r="ABS77" s="2"/>
      <c r="ABT77" s="2"/>
      <c r="ABU77" s="2"/>
      <c r="ABV77" s="2"/>
      <c r="ABW77" s="2"/>
      <c r="ABX77" s="2"/>
      <c r="ABY77" s="2"/>
      <c r="ABZ77" s="2"/>
      <c r="ACA77" s="2"/>
      <c r="ACB77" s="2"/>
      <c r="ACC77" s="2"/>
      <c r="ACD77" s="2"/>
      <c r="ACE77" s="2"/>
      <c r="ACF77" s="2"/>
      <c r="ACG77" s="2"/>
      <c r="ACH77" s="2"/>
      <c r="ACI77" s="2"/>
      <c r="ACJ77" s="2"/>
      <c r="ACK77" s="2"/>
      <c r="ACL77" s="2"/>
      <c r="ACM77" s="2"/>
      <c r="ACN77" s="2"/>
      <c r="ACO77" s="2"/>
      <c r="ACP77" s="2"/>
      <c r="ACQ77" s="2"/>
      <c r="ACR77" s="2"/>
      <c r="ACS77" s="2"/>
      <c r="ACT77" s="2"/>
      <c r="ACU77" s="2"/>
      <c r="ACV77" s="2"/>
      <c r="ACW77" s="2"/>
      <c r="ACX77" s="2"/>
      <c r="ACY77" s="2"/>
      <c r="ACZ77" s="2"/>
      <c r="ADA77" s="2"/>
      <c r="ADB77" s="2"/>
      <c r="ADC77" s="2"/>
      <c r="ADD77" s="2"/>
      <c r="ADE77" s="2"/>
      <c r="ADF77" s="2"/>
      <c r="ADG77" s="2"/>
      <c r="ADH77" s="2"/>
      <c r="ADI77" s="2"/>
      <c r="ADJ77" s="2"/>
      <c r="ADK77" s="2"/>
      <c r="ADL77" s="2"/>
      <c r="ADM77" s="2"/>
      <c r="ADN77" s="2"/>
      <c r="ADO77" s="2"/>
      <c r="ADP77" s="2"/>
      <c r="ADQ77" s="2"/>
      <c r="ADR77" s="2"/>
      <c r="ADS77" s="2"/>
      <c r="ADT77" s="2"/>
      <c r="ADU77" s="2"/>
      <c r="ADV77" s="2"/>
      <c r="ADW77" s="2"/>
      <c r="ADX77" s="2"/>
      <c r="ADY77" s="2"/>
      <c r="ADZ77" s="2"/>
      <c r="AEA77" s="2"/>
      <c r="AEB77" s="2"/>
      <c r="AEC77" s="2"/>
      <c r="AED77" s="2"/>
      <c r="AEE77" s="2"/>
      <c r="AEF77" s="2"/>
      <c r="AEG77" s="2"/>
      <c r="AEH77" s="2"/>
      <c r="AEI77" s="2"/>
      <c r="AEJ77" s="2"/>
      <c r="AEK77" s="2"/>
      <c r="AEL77" s="2"/>
      <c r="AEM77" s="2"/>
      <c r="AEN77" s="2"/>
      <c r="AEO77" s="2"/>
      <c r="AEP77" s="2"/>
      <c r="AEQ77" s="2"/>
      <c r="AER77" s="2"/>
      <c r="AES77" s="2"/>
      <c r="AET77" s="2"/>
      <c r="AEU77" s="2"/>
      <c r="AEV77" s="2"/>
      <c r="AEW77" s="2"/>
      <c r="AEX77" s="2"/>
      <c r="AEY77" s="2"/>
      <c r="AEZ77" s="2"/>
      <c r="AFA77" s="2"/>
      <c r="AFB77" s="2"/>
      <c r="AFC77" s="2"/>
      <c r="AFD77" s="2"/>
      <c r="AFE77" s="2"/>
      <c r="AFF77" s="2"/>
      <c r="AFG77" s="2"/>
      <c r="AFH77" s="2"/>
      <c r="AFI77" s="2"/>
      <c r="AFJ77" s="2"/>
      <c r="AFK77" s="2"/>
      <c r="AFL77" s="2"/>
      <c r="AFM77" s="2"/>
      <c r="AFN77" s="2"/>
      <c r="AFO77" s="2"/>
      <c r="AFP77" s="2"/>
      <c r="AFQ77" s="2"/>
      <c r="AFR77" s="2"/>
      <c r="AFS77" s="2"/>
      <c r="AFT77" s="2"/>
      <c r="AFU77" s="2"/>
      <c r="AFV77" s="2"/>
      <c r="AFW77" s="2"/>
      <c r="AFX77" s="2"/>
      <c r="AFY77" s="2"/>
      <c r="AFZ77" s="2"/>
      <c r="AGA77" s="2"/>
      <c r="AGB77" s="2"/>
      <c r="AGC77" s="2"/>
      <c r="AGD77" s="2"/>
      <c r="AGE77" s="2"/>
      <c r="AGF77" s="2"/>
      <c r="AGG77" s="2"/>
      <c r="AGH77" s="2"/>
      <c r="AGI77" s="2"/>
      <c r="AGJ77" s="2"/>
      <c r="AGK77" s="2"/>
      <c r="AGL77" s="2"/>
      <c r="AGM77" s="2"/>
      <c r="AGN77" s="2"/>
      <c r="AGO77" s="2"/>
      <c r="AGP77" s="2"/>
      <c r="AGQ77" s="2"/>
      <c r="AGR77" s="2"/>
      <c r="AGS77" s="2"/>
      <c r="AGT77" s="2"/>
      <c r="AGU77" s="2"/>
      <c r="AGV77" s="2"/>
      <c r="AGW77" s="2"/>
      <c r="AGX77" s="2"/>
      <c r="AGY77" s="2"/>
      <c r="AGZ77" s="2"/>
      <c r="AHA77" s="2"/>
      <c r="AHB77" s="2"/>
      <c r="AHC77" s="2"/>
      <c r="AHD77" s="2"/>
      <c r="AHE77" s="2"/>
      <c r="AHF77" s="2"/>
      <c r="AHG77" s="2"/>
      <c r="AHH77" s="2"/>
      <c r="AHI77" s="2"/>
      <c r="AHJ77" s="2"/>
      <c r="AHK77" s="2"/>
      <c r="AHL77" s="2"/>
      <c r="AHM77" s="2"/>
      <c r="AHN77" s="2"/>
      <c r="AHO77" s="2"/>
      <c r="AHP77" s="2"/>
      <c r="AHQ77" s="2"/>
      <c r="AHR77" s="2"/>
      <c r="AHS77" s="2"/>
      <c r="AHT77" s="2"/>
      <c r="AHU77" s="2"/>
      <c r="AHV77" s="2"/>
      <c r="AHW77" s="2"/>
      <c r="AHX77" s="2"/>
      <c r="AHY77" s="2"/>
      <c r="AHZ77" s="2"/>
      <c r="AIA77" s="2"/>
      <c r="AIB77" s="2"/>
      <c r="AIC77" s="2"/>
      <c r="AID77" s="2"/>
      <c r="AIE77" s="2"/>
      <c r="AIF77" s="2"/>
      <c r="AIG77" s="2"/>
      <c r="AIH77" s="2"/>
      <c r="AII77" s="2"/>
      <c r="AIJ77" s="2"/>
      <c r="AIK77" s="2"/>
      <c r="AIL77" s="2"/>
      <c r="AIM77" s="2"/>
      <c r="AIN77" s="2"/>
      <c r="AIO77" s="2"/>
      <c r="AIP77" s="2"/>
      <c r="AIQ77" s="2"/>
      <c r="AIR77" s="2"/>
      <c r="AIS77" s="2"/>
      <c r="AIT77" s="2"/>
      <c r="AIU77" s="2"/>
      <c r="AIV77" s="2"/>
      <c r="AIW77" s="2"/>
      <c r="AIX77" s="2"/>
      <c r="AIY77" s="2"/>
      <c r="AIZ77" s="2"/>
      <c r="AJA77" s="2"/>
      <c r="AJB77" s="2"/>
      <c r="AJC77" s="2"/>
      <c r="AJD77" s="2"/>
      <c r="AJE77" s="2"/>
      <c r="AJF77" s="2"/>
      <c r="AJG77" s="2"/>
      <c r="AJH77" s="2"/>
      <c r="AJI77" s="2"/>
      <c r="AJJ77" s="2"/>
      <c r="AJK77" s="2"/>
      <c r="AJL77" s="2"/>
      <c r="AJM77" s="2"/>
      <c r="AJN77" s="2"/>
      <c r="AJO77" s="2"/>
      <c r="AJP77" s="2"/>
      <c r="AJQ77" s="2"/>
      <c r="AJR77" s="2"/>
      <c r="AJS77" s="2"/>
      <c r="AJT77" s="2"/>
      <c r="AJU77" s="2"/>
      <c r="AJV77" s="2"/>
      <c r="AJW77" s="2"/>
      <c r="AJX77" s="2"/>
      <c r="AJY77" s="2"/>
      <c r="AJZ77" s="2"/>
      <c r="AKA77" s="2"/>
      <c r="AKB77" s="2"/>
      <c r="AKC77" s="2"/>
      <c r="AKD77" s="2"/>
      <c r="AKE77" s="2"/>
      <c r="AKF77" s="2"/>
      <c r="AKG77" s="2"/>
      <c r="AKH77" s="2"/>
      <c r="AKI77" s="2"/>
      <c r="AKJ77" s="2"/>
      <c r="AKK77" s="2"/>
      <c r="AKL77" s="2"/>
      <c r="AKM77" s="2"/>
      <c r="AKN77" s="2"/>
      <c r="AKO77" s="2"/>
      <c r="AKP77" s="2"/>
      <c r="AKQ77" s="2"/>
      <c r="AKR77" s="2"/>
      <c r="AKS77" s="2"/>
      <c r="AKT77" s="2"/>
      <c r="AKU77" s="2"/>
      <c r="AKV77" s="2"/>
      <c r="AKW77" s="2"/>
      <c r="AKX77" s="2"/>
      <c r="AKY77" s="2"/>
      <c r="AKZ77" s="2"/>
      <c r="ALA77" s="2"/>
      <c r="ALB77" s="2"/>
      <c r="ALC77" s="2"/>
      <c r="ALD77" s="2"/>
      <c r="ALE77" s="2"/>
      <c r="ALF77" s="2"/>
      <c r="ALG77" s="2"/>
      <c r="ALH77" s="2"/>
      <c r="ALI77" s="2"/>
      <c r="ALJ77" s="2"/>
      <c r="ALK77" s="2"/>
      <c r="ALL77" s="2"/>
      <c r="ALM77" s="2"/>
      <c r="ALN77" s="2"/>
      <c r="ALO77" s="2"/>
      <c r="ALP77" s="2"/>
      <c r="ALQ77" s="2"/>
      <c r="ALR77" s="2"/>
      <c r="ALS77" s="2"/>
      <c r="ALT77" s="2"/>
      <c r="ALU77" s="2"/>
      <c r="ALV77" s="2"/>
      <c r="ALW77" s="2"/>
      <c r="ALX77" s="2"/>
      <c r="ALY77" s="2"/>
      <c r="ALZ77" s="2"/>
    </row>
    <row r="78" spans="1:1014">
      <c r="A78" s="49">
        <v>72</v>
      </c>
      <c r="B78" s="65" t="s">
        <v>179</v>
      </c>
      <c r="C78" s="65" t="s">
        <v>180</v>
      </c>
      <c r="D78" s="66">
        <f t="shared" si="15"/>
        <v>2570.2250000000004</v>
      </c>
      <c r="E78" s="81">
        <f t="shared" si="20"/>
        <v>2570.2250000000004</v>
      </c>
      <c r="F78" s="81">
        <f t="shared" si="21"/>
        <v>2570.2250000000004</v>
      </c>
      <c r="G78" s="72" t="s">
        <v>43</v>
      </c>
      <c r="H78" s="72" t="s">
        <v>43</v>
      </c>
      <c r="I78" s="72" t="s">
        <v>43</v>
      </c>
      <c r="J78" s="72" t="s">
        <v>43</v>
      </c>
      <c r="K78" s="72" t="s">
        <v>43</v>
      </c>
      <c r="L78" s="72" t="s">
        <v>43</v>
      </c>
      <c r="M78" s="83">
        <v>250</v>
      </c>
      <c r="N78" s="83">
        <v>250</v>
      </c>
      <c r="O78" s="49">
        <f t="shared" si="16"/>
        <v>2</v>
      </c>
      <c r="Q78" s="49">
        <f t="shared" si="17"/>
        <v>72</v>
      </c>
      <c r="R78" s="52" t="str">
        <f t="shared" si="18"/>
        <v>Populus nigra</v>
      </c>
      <c r="S78" s="51">
        <f t="shared" si="19"/>
        <v>191.11479238042193</v>
      </c>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c r="AJX78" s="2"/>
      <c r="AJY78" s="2"/>
      <c r="AJZ78" s="2"/>
      <c r="AKA78" s="2"/>
      <c r="AKB78" s="2"/>
      <c r="AKC78" s="2"/>
      <c r="AKD78" s="2"/>
      <c r="AKE78" s="2"/>
      <c r="AKF78" s="2"/>
      <c r="AKG78" s="2"/>
      <c r="AKH78" s="2"/>
      <c r="AKI78" s="2"/>
      <c r="AKJ78" s="2"/>
      <c r="AKK78" s="2"/>
      <c r="AKL78" s="2"/>
      <c r="AKM78" s="2"/>
      <c r="AKN78" s="2"/>
      <c r="AKO78" s="2"/>
      <c r="AKP78" s="2"/>
      <c r="AKQ78" s="2"/>
      <c r="AKR78" s="2"/>
      <c r="AKS78" s="2"/>
      <c r="AKT78" s="2"/>
      <c r="AKU78" s="2"/>
      <c r="AKV78" s="2"/>
      <c r="AKW78" s="2"/>
      <c r="AKX78" s="2"/>
      <c r="AKY78" s="2"/>
      <c r="AKZ78" s="2"/>
      <c r="ALA78" s="2"/>
      <c r="ALB78" s="2"/>
      <c r="ALC78" s="2"/>
      <c r="ALD78" s="2"/>
      <c r="ALE78" s="2"/>
      <c r="ALF78" s="2"/>
      <c r="ALG78" s="2"/>
      <c r="ALH78" s="2"/>
      <c r="ALI78" s="2"/>
      <c r="ALJ78" s="2"/>
      <c r="ALK78" s="2"/>
      <c r="ALL78" s="2"/>
      <c r="ALM78" s="2"/>
      <c r="ALN78" s="2"/>
      <c r="ALO78" s="2"/>
      <c r="ALP78" s="2"/>
      <c r="ALQ78" s="2"/>
      <c r="ALR78" s="2"/>
      <c r="ALS78" s="2"/>
      <c r="ALT78" s="2"/>
      <c r="ALU78" s="2"/>
      <c r="ALV78" s="2"/>
      <c r="ALW78" s="2"/>
      <c r="ALX78" s="2"/>
      <c r="ALY78" s="2"/>
      <c r="ALZ78" s="2"/>
    </row>
    <row r="79" spans="1:1014">
      <c r="A79" s="49">
        <v>73</v>
      </c>
      <c r="B79" s="65" t="s">
        <v>181</v>
      </c>
      <c r="C79" s="65" t="s">
        <v>182</v>
      </c>
      <c r="D79" s="66">
        <f t="shared" si="15"/>
        <v>2063.0001000000002</v>
      </c>
      <c r="E79" s="81">
        <f t="shared" si="20"/>
        <v>2261.7980000000002</v>
      </c>
      <c r="F79" s="81">
        <f t="shared" si="21"/>
        <v>2313.2025000000003</v>
      </c>
      <c r="G79" s="71">
        <v>2000</v>
      </c>
      <c r="H79" s="71">
        <v>1915</v>
      </c>
      <c r="I79" s="72" t="s">
        <v>43</v>
      </c>
      <c r="J79" s="72" t="s">
        <v>43</v>
      </c>
      <c r="K79" s="72" t="s">
        <v>43</v>
      </c>
      <c r="L79" s="72">
        <v>1825</v>
      </c>
      <c r="M79" s="83">
        <v>220</v>
      </c>
      <c r="N79" s="83">
        <v>225</v>
      </c>
      <c r="O79" s="49">
        <f t="shared" si="16"/>
        <v>5</v>
      </c>
      <c r="Q79" s="49">
        <f t="shared" si="17"/>
        <v>73</v>
      </c>
      <c r="R79" s="52" t="str">
        <f t="shared" si="18"/>
        <v>Populus simonii</v>
      </c>
      <c r="S79" s="51">
        <f t="shared" si="19"/>
        <v>153.39895759798839</v>
      </c>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c r="AJX79" s="2"/>
      <c r="AJY79" s="2"/>
      <c r="AJZ79" s="2"/>
      <c r="AKA79" s="2"/>
      <c r="AKB79" s="2"/>
      <c r="AKC79" s="2"/>
      <c r="AKD79" s="2"/>
      <c r="AKE79" s="2"/>
      <c r="AKF79" s="2"/>
      <c r="AKG79" s="2"/>
      <c r="AKH79" s="2"/>
      <c r="AKI79" s="2"/>
      <c r="AKJ79" s="2"/>
      <c r="AKK79" s="2"/>
      <c r="AKL79" s="2"/>
      <c r="AKM79" s="2"/>
      <c r="AKN79" s="2"/>
      <c r="AKO79" s="2"/>
      <c r="AKP79" s="2"/>
      <c r="AKQ79" s="2"/>
      <c r="AKR79" s="2"/>
      <c r="AKS79" s="2"/>
      <c r="AKT79" s="2"/>
      <c r="AKU79" s="2"/>
      <c r="AKV79" s="2"/>
      <c r="AKW79" s="2"/>
      <c r="AKX79" s="2"/>
      <c r="AKY79" s="2"/>
      <c r="AKZ79" s="2"/>
      <c r="ALA79" s="2"/>
      <c r="ALB79" s="2"/>
      <c r="ALC79" s="2"/>
      <c r="ALD79" s="2"/>
      <c r="ALE79" s="2"/>
      <c r="ALF79" s="2"/>
      <c r="ALG79" s="2"/>
      <c r="ALH79" s="2"/>
      <c r="ALI79" s="2"/>
      <c r="ALJ79" s="2"/>
      <c r="ALK79" s="2"/>
      <c r="ALL79" s="2"/>
      <c r="ALM79" s="2"/>
      <c r="ALN79" s="2"/>
      <c r="ALO79" s="2"/>
      <c r="ALP79" s="2"/>
      <c r="ALQ79" s="2"/>
      <c r="ALR79" s="2"/>
      <c r="ALS79" s="2"/>
      <c r="ALT79" s="2"/>
      <c r="ALU79" s="2"/>
      <c r="ALV79" s="2"/>
      <c r="ALW79" s="2"/>
      <c r="ALX79" s="2"/>
      <c r="ALY79" s="2"/>
      <c r="ALZ79" s="2"/>
    </row>
    <row r="80" spans="1:1014">
      <c r="A80" s="49">
        <v>74</v>
      </c>
      <c r="B80" s="65" t="s">
        <v>183</v>
      </c>
      <c r="C80" s="65" t="s">
        <v>184</v>
      </c>
      <c r="D80" s="66">
        <f t="shared" si="15"/>
        <v>1891.2500625</v>
      </c>
      <c r="E80" s="81">
        <f t="shared" si="20"/>
        <v>2261.7980000000002</v>
      </c>
      <c r="F80" s="81">
        <f t="shared" si="21"/>
        <v>2313.2025000000003</v>
      </c>
      <c r="G80" s="71">
        <v>2000</v>
      </c>
      <c r="H80" s="71">
        <v>1690</v>
      </c>
      <c r="I80" s="71">
        <v>1860</v>
      </c>
      <c r="J80" s="71">
        <v>1885</v>
      </c>
      <c r="K80" s="72">
        <v>1620</v>
      </c>
      <c r="L80" s="72">
        <v>1500</v>
      </c>
      <c r="M80" s="83">
        <v>220</v>
      </c>
      <c r="N80" s="83">
        <v>225</v>
      </c>
      <c r="O80" s="49">
        <f t="shared" si="16"/>
        <v>8</v>
      </c>
      <c r="Q80" s="49">
        <f t="shared" si="17"/>
        <v>74</v>
      </c>
      <c r="R80" s="52" t="str">
        <f t="shared" si="18"/>
        <v>Populus tremula</v>
      </c>
      <c r="S80" s="51">
        <f t="shared" si="19"/>
        <v>140.62810183316537</v>
      </c>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c r="YR80" s="2"/>
      <c r="YS80" s="2"/>
      <c r="YT80" s="2"/>
      <c r="YU80" s="2"/>
      <c r="YV80" s="2"/>
      <c r="YW80" s="2"/>
      <c r="YX80" s="2"/>
      <c r="YY80" s="2"/>
      <c r="YZ80" s="2"/>
      <c r="ZA80" s="2"/>
      <c r="ZB80" s="2"/>
      <c r="ZC80" s="2"/>
      <c r="ZD80" s="2"/>
      <c r="ZE80" s="2"/>
      <c r="ZF80" s="2"/>
      <c r="ZG80" s="2"/>
      <c r="ZH80" s="2"/>
      <c r="ZI80" s="2"/>
      <c r="ZJ80" s="2"/>
      <c r="ZK80" s="2"/>
      <c r="ZL80" s="2"/>
      <c r="ZM80" s="2"/>
      <c r="ZN80" s="2"/>
      <c r="ZO80" s="2"/>
      <c r="ZP80" s="2"/>
      <c r="ZQ80" s="2"/>
      <c r="ZR80" s="2"/>
      <c r="ZS80" s="2"/>
      <c r="ZT80" s="2"/>
      <c r="ZU80" s="2"/>
      <c r="ZV80" s="2"/>
      <c r="ZW80" s="2"/>
      <c r="ZX80" s="2"/>
      <c r="ZY80" s="2"/>
      <c r="ZZ80" s="2"/>
      <c r="AAA80" s="2"/>
      <c r="AAB80" s="2"/>
      <c r="AAC80" s="2"/>
      <c r="AAD80" s="2"/>
      <c r="AAE80" s="2"/>
      <c r="AAF80" s="2"/>
      <c r="AAG80" s="2"/>
      <c r="AAH80" s="2"/>
      <c r="AAI80" s="2"/>
      <c r="AAJ80" s="2"/>
      <c r="AAK80" s="2"/>
      <c r="AAL80" s="2"/>
      <c r="AAM80" s="2"/>
      <c r="AAN80" s="2"/>
      <c r="AAO80" s="2"/>
      <c r="AAP80" s="2"/>
      <c r="AAQ80" s="2"/>
      <c r="AAR80" s="2"/>
      <c r="AAS80" s="2"/>
      <c r="AAT80" s="2"/>
      <c r="AAU80" s="2"/>
      <c r="AAV80" s="2"/>
      <c r="AAW80" s="2"/>
      <c r="AAX80" s="2"/>
      <c r="AAY80" s="2"/>
      <c r="AAZ80" s="2"/>
      <c r="ABA80" s="2"/>
      <c r="ABB80" s="2"/>
      <c r="ABC80" s="2"/>
      <c r="ABD80" s="2"/>
      <c r="ABE80" s="2"/>
      <c r="ABF80" s="2"/>
      <c r="ABG80" s="2"/>
      <c r="ABH80" s="2"/>
      <c r="ABI80" s="2"/>
      <c r="ABJ80" s="2"/>
      <c r="ABK80" s="2"/>
      <c r="ABL80" s="2"/>
      <c r="ABM80" s="2"/>
      <c r="ABN80" s="2"/>
      <c r="ABO80" s="2"/>
      <c r="ABP80" s="2"/>
      <c r="ABQ80" s="2"/>
      <c r="ABR80" s="2"/>
      <c r="ABS80" s="2"/>
      <c r="ABT80" s="2"/>
      <c r="ABU80" s="2"/>
      <c r="ABV80" s="2"/>
      <c r="ABW80" s="2"/>
      <c r="ABX80" s="2"/>
      <c r="ABY80" s="2"/>
      <c r="ABZ80" s="2"/>
      <c r="ACA80" s="2"/>
      <c r="ACB80" s="2"/>
      <c r="ACC80" s="2"/>
      <c r="ACD80" s="2"/>
      <c r="ACE80" s="2"/>
      <c r="ACF80" s="2"/>
      <c r="ACG80" s="2"/>
      <c r="ACH80" s="2"/>
      <c r="ACI80" s="2"/>
      <c r="ACJ80" s="2"/>
      <c r="ACK80" s="2"/>
      <c r="ACL80" s="2"/>
      <c r="ACM80" s="2"/>
      <c r="ACN80" s="2"/>
      <c r="ACO80" s="2"/>
      <c r="ACP80" s="2"/>
      <c r="ACQ80" s="2"/>
      <c r="ACR80" s="2"/>
      <c r="ACS80" s="2"/>
      <c r="ACT80" s="2"/>
      <c r="ACU80" s="2"/>
      <c r="ACV80" s="2"/>
      <c r="ACW80" s="2"/>
      <c r="ACX80" s="2"/>
      <c r="ACY80" s="2"/>
      <c r="ACZ80" s="2"/>
      <c r="ADA80" s="2"/>
      <c r="ADB80" s="2"/>
      <c r="ADC80" s="2"/>
      <c r="ADD80" s="2"/>
      <c r="ADE80" s="2"/>
      <c r="ADF80" s="2"/>
      <c r="ADG80" s="2"/>
      <c r="ADH80" s="2"/>
      <c r="ADI80" s="2"/>
      <c r="ADJ80" s="2"/>
      <c r="ADK80" s="2"/>
      <c r="ADL80" s="2"/>
      <c r="ADM80" s="2"/>
      <c r="ADN80" s="2"/>
      <c r="ADO80" s="2"/>
      <c r="ADP80" s="2"/>
      <c r="ADQ80" s="2"/>
      <c r="ADR80" s="2"/>
      <c r="ADS80" s="2"/>
      <c r="ADT80" s="2"/>
      <c r="ADU80" s="2"/>
      <c r="ADV80" s="2"/>
      <c r="ADW80" s="2"/>
      <c r="ADX80" s="2"/>
      <c r="ADY80" s="2"/>
      <c r="ADZ80" s="2"/>
      <c r="AEA80" s="2"/>
      <c r="AEB80" s="2"/>
      <c r="AEC80" s="2"/>
      <c r="AED80" s="2"/>
      <c r="AEE80" s="2"/>
      <c r="AEF80" s="2"/>
      <c r="AEG80" s="2"/>
      <c r="AEH80" s="2"/>
      <c r="AEI80" s="2"/>
      <c r="AEJ80" s="2"/>
      <c r="AEK80" s="2"/>
      <c r="AEL80" s="2"/>
      <c r="AEM80" s="2"/>
      <c r="AEN80" s="2"/>
      <c r="AEO80" s="2"/>
      <c r="AEP80" s="2"/>
      <c r="AEQ80" s="2"/>
      <c r="AER80" s="2"/>
      <c r="AES80" s="2"/>
      <c r="AET80" s="2"/>
      <c r="AEU80" s="2"/>
      <c r="AEV80" s="2"/>
      <c r="AEW80" s="2"/>
      <c r="AEX80" s="2"/>
      <c r="AEY80" s="2"/>
      <c r="AEZ80" s="2"/>
      <c r="AFA80" s="2"/>
      <c r="AFB80" s="2"/>
      <c r="AFC80" s="2"/>
      <c r="AFD80" s="2"/>
      <c r="AFE80" s="2"/>
      <c r="AFF80" s="2"/>
      <c r="AFG80" s="2"/>
      <c r="AFH80" s="2"/>
      <c r="AFI80" s="2"/>
      <c r="AFJ80" s="2"/>
      <c r="AFK80" s="2"/>
      <c r="AFL80" s="2"/>
      <c r="AFM80" s="2"/>
      <c r="AFN80" s="2"/>
      <c r="AFO80" s="2"/>
      <c r="AFP80" s="2"/>
      <c r="AFQ80" s="2"/>
      <c r="AFR80" s="2"/>
      <c r="AFS80" s="2"/>
      <c r="AFT80" s="2"/>
      <c r="AFU80" s="2"/>
      <c r="AFV80" s="2"/>
      <c r="AFW80" s="2"/>
      <c r="AFX80" s="2"/>
      <c r="AFY80" s="2"/>
      <c r="AFZ80" s="2"/>
      <c r="AGA80" s="2"/>
      <c r="AGB80" s="2"/>
      <c r="AGC80" s="2"/>
      <c r="AGD80" s="2"/>
      <c r="AGE80" s="2"/>
      <c r="AGF80" s="2"/>
      <c r="AGG80" s="2"/>
      <c r="AGH80" s="2"/>
      <c r="AGI80" s="2"/>
      <c r="AGJ80" s="2"/>
      <c r="AGK80" s="2"/>
      <c r="AGL80" s="2"/>
      <c r="AGM80" s="2"/>
      <c r="AGN80" s="2"/>
      <c r="AGO80" s="2"/>
      <c r="AGP80" s="2"/>
      <c r="AGQ80" s="2"/>
      <c r="AGR80" s="2"/>
      <c r="AGS80" s="2"/>
      <c r="AGT80" s="2"/>
      <c r="AGU80" s="2"/>
      <c r="AGV80" s="2"/>
      <c r="AGW80" s="2"/>
      <c r="AGX80" s="2"/>
      <c r="AGY80" s="2"/>
      <c r="AGZ80" s="2"/>
      <c r="AHA80" s="2"/>
      <c r="AHB80" s="2"/>
      <c r="AHC80" s="2"/>
      <c r="AHD80" s="2"/>
      <c r="AHE80" s="2"/>
      <c r="AHF80" s="2"/>
      <c r="AHG80" s="2"/>
      <c r="AHH80" s="2"/>
      <c r="AHI80" s="2"/>
      <c r="AHJ80" s="2"/>
      <c r="AHK80" s="2"/>
      <c r="AHL80" s="2"/>
      <c r="AHM80" s="2"/>
      <c r="AHN80" s="2"/>
      <c r="AHO80" s="2"/>
      <c r="AHP80" s="2"/>
      <c r="AHQ80" s="2"/>
      <c r="AHR80" s="2"/>
      <c r="AHS80" s="2"/>
      <c r="AHT80" s="2"/>
      <c r="AHU80" s="2"/>
      <c r="AHV80" s="2"/>
      <c r="AHW80" s="2"/>
      <c r="AHX80" s="2"/>
      <c r="AHY80" s="2"/>
      <c r="AHZ80" s="2"/>
      <c r="AIA80" s="2"/>
      <c r="AIB80" s="2"/>
      <c r="AIC80" s="2"/>
      <c r="AID80" s="2"/>
      <c r="AIE80" s="2"/>
      <c r="AIF80" s="2"/>
      <c r="AIG80" s="2"/>
      <c r="AIH80" s="2"/>
      <c r="AII80" s="2"/>
      <c r="AIJ80" s="2"/>
      <c r="AIK80" s="2"/>
      <c r="AIL80" s="2"/>
      <c r="AIM80" s="2"/>
      <c r="AIN80" s="2"/>
      <c r="AIO80" s="2"/>
      <c r="AIP80" s="2"/>
      <c r="AIQ80" s="2"/>
      <c r="AIR80" s="2"/>
      <c r="AIS80" s="2"/>
      <c r="AIT80" s="2"/>
      <c r="AIU80" s="2"/>
      <c r="AIV80" s="2"/>
      <c r="AIW80" s="2"/>
      <c r="AIX80" s="2"/>
      <c r="AIY80" s="2"/>
      <c r="AIZ80" s="2"/>
      <c r="AJA80" s="2"/>
      <c r="AJB80" s="2"/>
      <c r="AJC80" s="2"/>
      <c r="AJD80" s="2"/>
      <c r="AJE80" s="2"/>
      <c r="AJF80" s="2"/>
      <c r="AJG80" s="2"/>
      <c r="AJH80" s="2"/>
      <c r="AJI80" s="2"/>
      <c r="AJJ80" s="2"/>
      <c r="AJK80" s="2"/>
      <c r="AJL80" s="2"/>
      <c r="AJM80" s="2"/>
      <c r="AJN80" s="2"/>
      <c r="AJO80" s="2"/>
      <c r="AJP80" s="2"/>
      <c r="AJQ80" s="2"/>
      <c r="AJR80" s="2"/>
      <c r="AJS80" s="2"/>
      <c r="AJT80" s="2"/>
      <c r="AJU80" s="2"/>
      <c r="AJV80" s="2"/>
      <c r="AJW80" s="2"/>
      <c r="AJX80" s="2"/>
      <c r="AJY80" s="2"/>
      <c r="AJZ80" s="2"/>
      <c r="AKA80" s="2"/>
      <c r="AKB80" s="2"/>
      <c r="AKC80" s="2"/>
      <c r="AKD80" s="2"/>
      <c r="AKE80" s="2"/>
      <c r="AKF80" s="2"/>
      <c r="AKG80" s="2"/>
      <c r="AKH80" s="2"/>
      <c r="AKI80" s="2"/>
      <c r="AKJ80" s="2"/>
      <c r="AKK80" s="2"/>
      <c r="AKL80" s="2"/>
      <c r="AKM80" s="2"/>
      <c r="AKN80" s="2"/>
      <c r="AKO80" s="2"/>
      <c r="AKP80" s="2"/>
      <c r="AKQ80" s="2"/>
      <c r="AKR80" s="2"/>
      <c r="AKS80" s="2"/>
      <c r="AKT80" s="2"/>
      <c r="AKU80" s="2"/>
      <c r="AKV80" s="2"/>
      <c r="AKW80" s="2"/>
      <c r="AKX80" s="2"/>
      <c r="AKY80" s="2"/>
      <c r="AKZ80" s="2"/>
      <c r="ALA80" s="2"/>
      <c r="ALB80" s="2"/>
      <c r="ALC80" s="2"/>
      <c r="ALD80" s="2"/>
      <c r="ALE80" s="2"/>
      <c r="ALF80" s="2"/>
      <c r="ALG80" s="2"/>
      <c r="ALH80" s="2"/>
      <c r="ALI80" s="2"/>
      <c r="ALJ80" s="2"/>
      <c r="ALK80" s="2"/>
      <c r="ALL80" s="2"/>
      <c r="ALM80" s="2"/>
      <c r="ALN80" s="2"/>
      <c r="ALO80" s="2"/>
      <c r="ALP80" s="2"/>
      <c r="ALQ80" s="2"/>
      <c r="ALR80" s="2"/>
      <c r="ALS80" s="2"/>
      <c r="ALT80" s="2"/>
      <c r="ALU80" s="2"/>
      <c r="ALV80" s="2"/>
      <c r="ALW80" s="2"/>
      <c r="ALX80" s="2"/>
      <c r="ALY80" s="2"/>
      <c r="ALZ80" s="2"/>
    </row>
    <row r="81" spans="1:1014">
      <c r="A81" s="49">
        <v>75</v>
      </c>
      <c r="B81" s="65" t="s">
        <v>185</v>
      </c>
      <c r="C81" s="65" t="s">
        <v>186</v>
      </c>
      <c r="D81" s="66">
        <f t="shared" si="15"/>
        <v>1877.8572142857142</v>
      </c>
      <c r="E81" s="81">
        <f t="shared" si="20"/>
        <v>2261.7980000000002</v>
      </c>
      <c r="F81" s="81">
        <f t="shared" si="21"/>
        <v>2313.2025000000003</v>
      </c>
      <c r="G81" s="71">
        <v>2000</v>
      </c>
      <c r="H81" s="71">
        <v>1630</v>
      </c>
      <c r="I81" s="71">
        <v>1820</v>
      </c>
      <c r="J81" s="73" t="s">
        <v>43</v>
      </c>
      <c r="K81" s="72">
        <v>1620</v>
      </c>
      <c r="L81" s="72">
        <v>1500</v>
      </c>
      <c r="M81" s="83">
        <v>220</v>
      </c>
      <c r="N81" s="83">
        <v>225</v>
      </c>
      <c r="O81" s="49">
        <f t="shared" si="16"/>
        <v>7</v>
      </c>
      <c r="Q81" s="49">
        <f t="shared" si="17"/>
        <v>75</v>
      </c>
      <c r="R81" s="52" t="str">
        <f t="shared" si="18"/>
        <v>Populus x canadensis 'Robusta'</v>
      </c>
      <c r="S81" s="51">
        <f t="shared" si="19"/>
        <v>139.63224683764719</v>
      </c>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c r="AJX81" s="2"/>
      <c r="AJY81" s="2"/>
      <c r="AJZ81" s="2"/>
      <c r="AKA81" s="2"/>
      <c r="AKB81" s="2"/>
      <c r="AKC81" s="2"/>
      <c r="AKD81" s="2"/>
      <c r="AKE81" s="2"/>
      <c r="AKF81" s="2"/>
      <c r="AKG81" s="2"/>
      <c r="AKH81" s="2"/>
      <c r="AKI81" s="2"/>
      <c r="AKJ81" s="2"/>
      <c r="AKK81" s="2"/>
      <c r="AKL81" s="2"/>
      <c r="AKM81" s="2"/>
      <c r="AKN81" s="2"/>
      <c r="AKO81" s="2"/>
      <c r="AKP81" s="2"/>
      <c r="AKQ81" s="2"/>
      <c r="AKR81" s="2"/>
      <c r="AKS81" s="2"/>
      <c r="AKT81" s="2"/>
      <c r="AKU81" s="2"/>
      <c r="AKV81" s="2"/>
      <c r="AKW81" s="2"/>
      <c r="AKX81" s="2"/>
      <c r="AKY81" s="2"/>
      <c r="AKZ81" s="2"/>
      <c r="ALA81" s="2"/>
      <c r="ALB81" s="2"/>
      <c r="ALC81" s="2"/>
      <c r="ALD81" s="2"/>
      <c r="ALE81" s="2"/>
      <c r="ALF81" s="2"/>
      <c r="ALG81" s="2"/>
      <c r="ALH81" s="2"/>
      <c r="ALI81" s="2"/>
      <c r="ALJ81" s="2"/>
      <c r="ALK81" s="2"/>
      <c r="ALL81" s="2"/>
      <c r="ALM81" s="2"/>
      <c r="ALN81" s="2"/>
      <c r="ALO81" s="2"/>
      <c r="ALP81" s="2"/>
      <c r="ALQ81" s="2"/>
      <c r="ALR81" s="2"/>
      <c r="ALS81" s="2"/>
      <c r="ALT81" s="2"/>
      <c r="ALU81" s="2"/>
      <c r="ALV81" s="2"/>
      <c r="ALW81" s="2"/>
      <c r="ALX81" s="2"/>
      <c r="ALY81" s="2"/>
      <c r="ALZ81" s="2"/>
    </row>
    <row r="82" spans="1:1014">
      <c r="A82" s="49">
        <v>76</v>
      </c>
      <c r="B82" s="65" t="s">
        <v>187</v>
      </c>
      <c r="C82" s="65" t="s">
        <v>188</v>
      </c>
      <c r="D82" s="66">
        <f t="shared" si="15"/>
        <v>3041.9312500000001</v>
      </c>
      <c r="E82" s="81">
        <f t="shared" si="20"/>
        <v>2570.2250000000004</v>
      </c>
      <c r="F82" s="81">
        <f t="shared" si="21"/>
        <v>2570.2250000000004</v>
      </c>
      <c r="G82" s="71">
        <v>3200</v>
      </c>
      <c r="H82" s="71">
        <v>3180</v>
      </c>
      <c r="I82" s="71">
        <v>3170</v>
      </c>
      <c r="J82" s="71">
        <v>3620</v>
      </c>
      <c r="K82" s="72">
        <v>3190</v>
      </c>
      <c r="L82" s="72">
        <v>2835</v>
      </c>
      <c r="M82" s="83">
        <v>250</v>
      </c>
      <c r="N82" s="83">
        <v>250</v>
      </c>
      <c r="O82" s="49">
        <f t="shared" si="16"/>
        <v>8</v>
      </c>
      <c r="Q82" s="49">
        <f t="shared" si="17"/>
        <v>76</v>
      </c>
      <c r="R82" s="52" t="str">
        <f t="shared" si="18"/>
        <v>Prunus 'Accolade'</v>
      </c>
      <c r="S82" s="51">
        <f t="shared" si="19"/>
        <v>226.18955899941341</v>
      </c>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c r="AJX82" s="2"/>
      <c r="AJY82" s="2"/>
      <c r="AJZ82" s="2"/>
      <c r="AKA82" s="2"/>
      <c r="AKB82" s="2"/>
      <c r="AKC82" s="2"/>
      <c r="AKD82" s="2"/>
      <c r="AKE82" s="2"/>
      <c r="AKF82" s="2"/>
      <c r="AKG82" s="2"/>
      <c r="AKH82" s="2"/>
      <c r="AKI82" s="2"/>
      <c r="AKJ82" s="2"/>
      <c r="AKK82" s="2"/>
      <c r="AKL82" s="2"/>
      <c r="AKM82" s="2"/>
      <c r="AKN82" s="2"/>
      <c r="AKO82" s="2"/>
      <c r="AKP82" s="2"/>
      <c r="AKQ82" s="2"/>
      <c r="AKR82" s="2"/>
      <c r="AKS82" s="2"/>
      <c r="AKT82" s="2"/>
      <c r="AKU82" s="2"/>
      <c r="AKV82" s="2"/>
      <c r="AKW82" s="2"/>
      <c r="AKX82" s="2"/>
      <c r="AKY82" s="2"/>
      <c r="AKZ82" s="2"/>
      <c r="ALA82" s="2"/>
      <c r="ALB82" s="2"/>
      <c r="ALC82" s="2"/>
      <c r="ALD82" s="2"/>
      <c r="ALE82" s="2"/>
      <c r="ALF82" s="2"/>
      <c r="ALG82" s="2"/>
      <c r="ALH82" s="2"/>
      <c r="ALI82" s="2"/>
      <c r="ALJ82" s="2"/>
      <c r="ALK82" s="2"/>
      <c r="ALL82" s="2"/>
      <c r="ALM82" s="2"/>
      <c r="ALN82" s="2"/>
      <c r="ALO82" s="2"/>
      <c r="ALP82" s="2"/>
      <c r="ALQ82" s="2"/>
      <c r="ALR82" s="2"/>
      <c r="ALS82" s="2"/>
      <c r="ALT82" s="2"/>
      <c r="ALU82" s="2"/>
      <c r="ALV82" s="2"/>
      <c r="ALW82" s="2"/>
      <c r="ALX82" s="2"/>
      <c r="ALY82" s="2"/>
      <c r="ALZ82" s="2"/>
    </row>
    <row r="83" spans="1:1014">
      <c r="A83" s="49">
        <v>77</v>
      </c>
      <c r="B83" s="65" t="s">
        <v>189</v>
      </c>
      <c r="C83" s="65" t="s">
        <v>190</v>
      </c>
      <c r="D83" s="66">
        <f t="shared" si="15"/>
        <v>2308.4928571428572</v>
      </c>
      <c r="E83" s="81">
        <f t="shared" si="20"/>
        <v>2570.2250000000004</v>
      </c>
      <c r="F83" s="81">
        <f t="shared" si="21"/>
        <v>2570.2250000000004</v>
      </c>
      <c r="G83" s="71">
        <v>2600</v>
      </c>
      <c r="H83" s="71">
        <v>2190</v>
      </c>
      <c r="I83" s="72" t="s">
        <v>43</v>
      </c>
      <c r="J83" s="71">
        <v>2309</v>
      </c>
      <c r="K83" s="72">
        <v>1990</v>
      </c>
      <c r="L83" s="72">
        <v>1930</v>
      </c>
      <c r="M83" s="83">
        <v>250</v>
      </c>
      <c r="N83" s="83">
        <v>250</v>
      </c>
      <c r="O83" s="49">
        <f t="shared" si="16"/>
        <v>7</v>
      </c>
      <c r="Q83" s="49">
        <f t="shared" si="17"/>
        <v>77</v>
      </c>
      <c r="R83" s="52" t="str">
        <f t="shared" si="18"/>
        <v>Prunus maackii</v>
      </c>
      <c r="S83" s="51">
        <f t="shared" si="19"/>
        <v>171.65311718022514</v>
      </c>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c r="AJX83" s="2"/>
      <c r="AJY83" s="2"/>
      <c r="AJZ83" s="2"/>
      <c r="AKA83" s="2"/>
      <c r="AKB83" s="2"/>
      <c r="AKC83" s="2"/>
      <c r="AKD83" s="2"/>
      <c r="AKE83" s="2"/>
      <c r="AKF83" s="2"/>
      <c r="AKG83" s="2"/>
      <c r="AKH83" s="2"/>
      <c r="AKI83" s="2"/>
      <c r="AKJ83" s="2"/>
      <c r="AKK83" s="2"/>
      <c r="AKL83" s="2"/>
      <c r="AKM83" s="2"/>
      <c r="AKN83" s="2"/>
      <c r="AKO83" s="2"/>
      <c r="AKP83" s="2"/>
      <c r="AKQ83" s="2"/>
      <c r="AKR83" s="2"/>
      <c r="AKS83" s="2"/>
      <c r="AKT83" s="2"/>
      <c r="AKU83" s="2"/>
      <c r="AKV83" s="2"/>
      <c r="AKW83" s="2"/>
      <c r="AKX83" s="2"/>
      <c r="AKY83" s="2"/>
      <c r="AKZ83" s="2"/>
      <c r="ALA83" s="2"/>
      <c r="ALB83" s="2"/>
      <c r="ALC83" s="2"/>
      <c r="ALD83" s="2"/>
      <c r="ALE83" s="2"/>
      <c r="ALF83" s="2"/>
      <c r="ALG83" s="2"/>
      <c r="ALH83" s="2"/>
      <c r="ALI83" s="2"/>
      <c r="ALJ83" s="2"/>
      <c r="ALK83" s="2"/>
      <c r="ALL83" s="2"/>
      <c r="ALM83" s="2"/>
      <c r="ALN83" s="2"/>
      <c r="ALO83" s="2"/>
      <c r="ALP83" s="2"/>
      <c r="ALQ83" s="2"/>
      <c r="ALR83" s="2"/>
      <c r="ALS83" s="2"/>
      <c r="ALT83" s="2"/>
      <c r="ALU83" s="2"/>
      <c r="ALV83" s="2"/>
      <c r="ALW83" s="2"/>
      <c r="ALX83" s="2"/>
      <c r="ALY83" s="2"/>
      <c r="ALZ83" s="2"/>
    </row>
    <row r="84" spans="1:1014">
      <c r="A84" s="49">
        <v>78</v>
      </c>
      <c r="B84" s="65" t="s">
        <v>191</v>
      </c>
      <c r="C84" s="65" t="s">
        <v>192</v>
      </c>
      <c r="D84" s="66">
        <f t="shared" si="15"/>
        <v>2048.3335000000002</v>
      </c>
      <c r="E84" s="81">
        <f t="shared" si="20"/>
        <v>2261.7980000000002</v>
      </c>
      <c r="F84" s="81">
        <f t="shared" si="21"/>
        <v>2313.2025000000003</v>
      </c>
      <c r="G84" s="73" t="s">
        <v>43</v>
      </c>
      <c r="H84" s="72" t="s">
        <v>43</v>
      </c>
      <c r="I84" s="72" t="s">
        <v>43</v>
      </c>
      <c r="J84" s="72" t="s">
        <v>43</v>
      </c>
      <c r="K84" s="72">
        <v>1570</v>
      </c>
      <c r="L84" s="72" t="s">
        <v>43</v>
      </c>
      <c r="M84" s="83">
        <v>220</v>
      </c>
      <c r="N84" s="83">
        <v>225</v>
      </c>
      <c r="O84" s="49">
        <f t="shared" si="16"/>
        <v>3</v>
      </c>
      <c r="Q84" s="49">
        <f>A84</f>
        <v>78</v>
      </c>
      <c r="R84" s="52" t="str">
        <f t="shared" ref="R84:R115" si="22">B84</f>
        <v>Prunus avium</v>
      </c>
      <c r="S84" s="51">
        <f t="shared" ref="S84:S115" si="23">D84/$C$3</f>
        <v>152.30838995744068</v>
      </c>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c r="AJX84" s="2"/>
      <c r="AJY84" s="2"/>
      <c r="AJZ84" s="2"/>
      <c r="AKA84" s="2"/>
      <c r="AKB84" s="2"/>
      <c r="AKC84" s="2"/>
      <c r="AKD84" s="2"/>
      <c r="AKE84" s="2"/>
      <c r="AKF84" s="2"/>
      <c r="AKG84" s="2"/>
      <c r="AKH84" s="2"/>
      <c r="AKI84" s="2"/>
      <c r="AKJ84" s="2"/>
      <c r="AKK84" s="2"/>
      <c r="AKL84" s="2"/>
      <c r="AKM84" s="2"/>
      <c r="AKN84" s="2"/>
      <c r="AKO84" s="2"/>
      <c r="AKP84" s="2"/>
      <c r="AKQ84" s="2"/>
      <c r="AKR84" s="2"/>
      <c r="AKS84" s="2"/>
      <c r="AKT84" s="2"/>
      <c r="AKU84" s="2"/>
      <c r="AKV84" s="2"/>
      <c r="AKW84" s="2"/>
      <c r="AKX84" s="2"/>
      <c r="AKY84" s="2"/>
      <c r="AKZ84" s="2"/>
      <c r="ALA84" s="2"/>
      <c r="ALB84" s="2"/>
      <c r="ALC84" s="2"/>
      <c r="ALD84" s="2"/>
      <c r="ALE84" s="2"/>
      <c r="ALF84" s="2"/>
      <c r="ALG84" s="2"/>
      <c r="ALH84" s="2"/>
      <c r="ALI84" s="2"/>
      <c r="ALJ84" s="2"/>
      <c r="ALK84" s="2"/>
      <c r="ALL84" s="2"/>
      <c r="ALM84" s="2"/>
      <c r="ALN84" s="2"/>
      <c r="ALO84" s="2"/>
      <c r="ALP84" s="2"/>
      <c r="ALQ84" s="2"/>
      <c r="ALR84" s="2"/>
      <c r="ALS84" s="2"/>
      <c r="ALT84" s="2"/>
      <c r="ALU84" s="2"/>
      <c r="ALV84" s="2"/>
      <c r="ALW84" s="2"/>
      <c r="ALX84" s="2"/>
      <c r="ALY84" s="2"/>
      <c r="ALZ84" s="2"/>
    </row>
    <row r="85" spans="1:1014">
      <c r="A85" s="49">
        <v>79</v>
      </c>
      <c r="B85" s="65" t="s">
        <v>193</v>
      </c>
      <c r="C85" s="65"/>
      <c r="D85" s="66">
        <f t="shared" si="15"/>
        <v>1708.5</v>
      </c>
      <c r="E85" s="81"/>
      <c r="F85" s="81"/>
      <c r="G85" s="71">
        <v>1950</v>
      </c>
      <c r="H85" s="71">
        <v>1695</v>
      </c>
      <c r="I85" s="71">
        <v>1710</v>
      </c>
      <c r="J85" s="71">
        <v>1776</v>
      </c>
      <c r="K85" s="72">
        <v>1620</v>
      </c>
      <c r="L85" s="72">
        <v>1500</v>
      </c>
      <c r="M85" s="85" t="s">
        <v>43</v>
      </c>
      <c r="N85" s="84" t="s">
        <v>43</v>
      </c>
      <c r="O85" s="49">
        <f t="shared" si="16"/>
        <v>6</v>
      </c>
      <c r="Q85" s="49">
        <f>A85</f>
        <v>79</v>
      </c>
      <c r="R85" s="52" t="str">
        <f t="shared" si="22"/>
        <v xml:space="preserve">Prunus avium FK Svea, Lugnås, Ulltuna E </v>
      </c>
      <c r="S85" s="51">
        <f t="shared" si="23"/>
        <v>127.03931476113992</v>
      </c>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c r="AJX85" s="2"/>
      <c r="AJY85" s="2"/>
      <c r="AJZ85" s="2"/>
      <c r="AKA85" s="2"/>
      <c r="AKB85" s="2"/>
      <c r="AKC85" s="2"/>
      <c r="AKD85" s="2"/>
      <c r="AKE85" s="2"/>
      <c r="AKF85" s="2"/>
      <c r="AKG85" s="2"/>
      <c r="AKH85" s="2"/>
      <c r="AKI85" s="2"/>
      <c r="AKJ85" s="2"/>
      <c r="AKK85" s="2"/>
      <c r="AKL85" s="2"/>
      <c r="AKM85" s="2"/>
      <c r="AKN85" s="2"/>
      <c r="AKO85" s="2"/>
      <c r="AKP85" s="2"/>
      <c r="AKQ85" s="2"/>
      <c r="AKR85" s="2"/>
      <c r="AKS85" s="2"/>
      <c r="AKT85" s="2"/>
      <c r="AKU85" s="2"/>
      <c r="AKV85" s="2"/>
      <c r="AKW85" s="2"/>
      <c r="AKX85" s="2"/>
      <c r="AKY85" s="2"/>
      <c r="AKZ85" s="2"/>
      <c r="ALA85" s="2"/>
      <c r="ALB85" s="2"/>
      <c r="ALC85" s="2"/>
      <c r="ALD85" s="2"/>
      <c r="ALE85" s="2"/>
      <c r="ALF85" s="2"/>
      <c r="ALG85" s="2"/>
      <c r="ALH85" s="2"/>
      <c r="ALI85" s="2"/>
      <c r="ALJ85" s="2"/>
      <c r="ALK85" s="2"/>
      <c r="ALL85" s="2"/>
      <c r="ALM85" s="2"/>
      <c r="ALN85" s="2"/>
      <c r="ALO85" s="2"/>
      <c r="ALP85" s="2"/>
      <c r="ALQ85" s="2"/>
      <c r="ALR85" s="2"/>
      <c r="ALS85" s="2"/>
      <c r="ALT85" s="2"/>
      <c r="ALU85" s="2"/>
      <c r="ALV85" s="2"/>
      <c r="ALW85" s="2"/>
      <c r="ALX85" s="2"/>
      <c r="ALY85" s="2"/>
      <c r="ALZ85" s="2"/>
    </row>
    <row r="86" spans="1:1014">
      <c r="A86" s="49">
        <v>80</v>
      </c>
      <c r="B86" s="65" t="s">
        <v>194</v>
      </c>
      <c r="C86" s="65" t="s">
        <v>195</v>
      </c>
      <c r="D86" s="66">
        <f t="shared" si="15"/>
        <v>2406.9312500000001</v>
      </c>
      <c r="E86" s="81">
        <f t="shared" si="20"/>
        <v>2570.2250000000004</v>
      </c>
      <c r="F86" s="81">
        <f>N86*$C$2</f>
        <v>2570.2250000000004</v>
      </c>
      <c r="G86" s="71">
        <v>2600</v>
      </c>
      <c r="H86" s="71">
        <v>2450</v>
      </c>
      <c r="I86" s="71">
        <v>2430</v>
      </c>
      <c r="J86" s="71">
        <v>2405</v>
      </c>
      <c r="K86" s="72">
        <v>2090</v>
      </c>
      <c r="L86" s="72">
        <v>2140</v>
      </c>
      <c r="M86" s="83">
        <v>250</v>
      </c>
      <c r="N86" s="83">
        <v>250</v>
      </c>
      <c r="O86" s="49">
        <f t="shared" si="16"/>
        <v>8</v>
      </c>
      <c r="Q86" s="49">
        <f>A86</f>
        <v>80</v>
      </c>
      <c r="R86" s="52" t="str">
        <f t="shared" si="22"/>
        <v>Prunus avium 'Plena'</v>
      </c>
      <c r="S86" s="51">
        <f t="shared" si="23"/>
        <v>178.97272266735379</v>
      </c>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c r="AJX86" s="2"/>
      <c r="AJY86" s="2"/>
      <c r="AJZ86" s="2"/>
      <c r="AKA86" s="2"/>
      <c r="AKB86" s="2"/>
      <c r="AKC86" s="2"/>
      <c r="AKD86" s="2"/>
      <c r="AKE86" s="2"/>
      <c r="AKF86" s="2"/>
      <c r="AKG86" s="2"/>
      <c r="AKH86" s="2"/>
      <c r="AKI86" s="2"/>
      <c r="AKJ86" s="2"/>
      <c r="AKK86" s="2"/>
      <c r="AKL86" s="2"/>
      <c r="AKM86" s="2"/>
      <c r="AKN86" s="2"/>
      <c r="AKO86" s="2"/>
      <c r="AKP86" s="2"/>
      <c r="AKQ86" s="2"/>
      <c r="AKR86" s="2"/>
      <c r="AKS86" s="2"/>
      <c r="AKT86" s="2"/>
      <c r="AKU86" s="2"/>
      <c r="AKV86" s="2"/>
      <c r="AKW86" s="2"/>
      <c r="AKX86" s="2"/>
      <c r="AKY86" s="2"/>
      <c r="AKZ86" s="2"/>
      <c r="ALA86" s="2"/>
      <c r="ALB86" s="2"/>
      <c r="ALC86" s="2"/>
      <c r="ALD86" s="2"/>
      <c r="ALE86" s="2"/>
      <c r="ALF86" s="2"/>
      <c r="ALG86" s="2"/>
      <c r="ALH86" s="2"/>
      <c r="ALI86" s="2"/>
      <c r="ALJ86" s="2"/>
      <c r="ALK86" s="2"/>
      <c r="ALL86" s="2"/>
      <c r="ALM86" s="2"/>
      <c r="ALN86" s="2"/>
      <c r="ALO86" s="2"/>
      <c r="ALP86" s="2"/>
      <c r="ALQ86" s="2"/>
      <c r="ALR86" s="2"/>
      <c r="ALS86" s="2"/>
      <c r="ALT86" s="2"/>
      <c r="ALU86" s="2"/>
      <c r="ALV86" s="2"/>
      <c r="ALW86" s="2"/>
      <c r="ALX86" s="2"/>
      <c r="ALY86" s="2"/>
      <c r="ALZ86" s="2"/>
    </row>
    <row r="87" spans="1:1014">
      <c r="A87" s="49">
        <v>81</v>
      </c>
      <c r="B87" s="65" t="s">
        <v>196</v>
      </c>
      <c r="C87" s="65" t="s">
        <v>197</v>
      </c>
      <c r="D87" s="66">
        <f t="shared" si="15"/>
        <v>3880.3680625000002</v>
      </c>
      <c r="E87" s="81">
        <f t="shared" si="20"/>
        <v>2981.4610000000002</v>
      </c>
      <c r="F87" s="81">
        <f>N87*$C$2</f>
        <v>3238.4835000000003</v>
      </c>
      <c r="G87" s="71">
        <v>3900</v>
      </c>
      <c r="H87" s="71">
        <v>4360</v>
      </c>
      <c r="I87" s="71">
        <v>4310</v>
      </c>
      <c r="J87" s="71">
        <v>3903</v>
      </c>
      <c r="K87" s="72">
        <v>4100</v>
      </c>
      <c r="L87" s="72">
        <v>4250</v>
      </c>
      <c r="M87" s="83">
        <v>290</v>
      </c>
      <c r="N87" s="83">
        <v>315</v>
      </c>
      <c r="O87" s="49">
        <f t="shared" si="16"/>
        <v>8</v>
      </c>
      <c r="Q87" s="49">
        <f>A87</f>
        <v>81</v>
      </c>
      <c r="R87" s="52" t="str">
        <f t="shared" si="22"/>
        <v>Prunus domestica</v>
      </c>
      <c r="S87" s="51">
        <f t="shared" si="23"/>
        <v>288.53339167750198</v>
      </c>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c r="AJX87" s="2"/>
      <c r="AJY87" s="2"/>
      <c r="AJZ87" s="2"/>
      <c r="AKA87" s="2"/>
      <c r="AKB87" s="2"/>
      <c r="AKC87" s="2"/>
      <c r="AKD87" s="2"/>
      <c r="AKE87" s="2"/>
      <c r="AKF87" s="2"/>
      <c r="AKG87" s="2"/>
      <c r="AKH87" s="2"/>
      <c r="AKI87" s="2"/>
      <c r="AKJ87" s="2"/>
      <c r="AKK87" s="2"/>
      <c r="AKL87" s="2"/>
      <c r="AKM87" s="2"/>
      <c r="AKN87" s="2"/>
      <c r="AKO87" s="2"/>
      <c r="AKP87" s="2"/>
      <c r="AKQ87" s="2"/>
      <c r="AKR87" s="2"/>
      <c r="AKS87" s="2"/>
      <c r="AKT87" s="2"/>
      <c r="AKU87" s="2"/>
      <c r="AKV87" s="2"/>
      <c r="AKW87" s="2"/>
      <c r="AKX87" s="2"/>
      <c r="AKY87" s="2"/>
      <c r="AKZ87" s="2"/>
      <c r="ALA87" s="2"/>
      <c r="ALB87" s="2"/>
      <c r="ALC87" s="2"/>
      <c r="ALD87" s="2"/>
      <c r="ALE87" s="2"/>
      <c r="ALF87" s="2"/>
      <c r="ALG87" s="2"/>
      <c r="ALH87" s="2"/>
      <c r="ALI87" s="2"/>
      <c r="ALJ87" s="2"/>
      <c r="ALK87" s="2"/>
      <c r="ALL87" s="2"/>
      <c r="ALM87" s="2"/>
      <c r="ALN87" s="2"/>
      <c r="ALO87" s="2"/>
      <c r="ALP87" s="2"/>
      <c r="ALQ87" s="2"/>
      <c r="ALR87" s="2"/>
      <c r="ALS87" s="2"/>
      <c r="ALT87" s="2"/>
      <c r="ALU87" s="2"/>
      <c r="ALV87" s="2"/>
      <c r="ALW87" s="2"/>
      <c r="ALX87" s="2"/>
      <c r="ALY87" s="2"/>
      <c r="ALZ87" s="2"/>
    </row>
    <row r="88" spans="1:1014">
      <c r="A88" s="49">
        <v>82</v>
      </c>
      <c r="B88" s="65" t="s">
        <v>198</v>
      </c>
      <c r="C88" s="65" t="s">
        <v>199</v>
      </c>
      <c r="D88" s="66">
        <f t="shared" si="15"/>
        <v>2048.3335000000002</v>
      </c>
      <c r="E88" s="81">
        <f t="shared" si="20"/>
        <v>2261.7980000000002</v>
      </c>
      <c r="F88" s="81">
        <f>N88*$C$2</f>
        <v>2313.2025000000003</v>
      </c>
      <c r="G88" s="73" t="s">
        <v>43</v>
      </c>
      <c r="H88" s="73" t="s">
        <v>43</v>
      </c>
      <c r="I88" s="72" t="s">
        <v>43</v>
      </c>
      <c r="J88" s="72" t="s">
        <v>43</v>
      </c>
      <c r="K88" s="72">
        <v>1570</v>
      </c>
      <c r="L88" s="72" t="s">
        <v>43</v>
      </c>
      <c r="M88" s="83">
        <v>220</v>
      </c>
      <c r="N88" s="83">
        <v>225</v>
      </c>
      <c r="O88" s="49">
        <f t="shared" si="16"/>
        <v>3</v>
      </c>
      <c r="Q88" s="49">
        <f t="shared" ref="Q88:Q115" si="24">A88</f>
        <v>82</v>
      </c>
      <c r="R88" s="52" t="str">
        <f t="shared" si="22"/>
        <v>Prunus padus</v>
      </c>
      <c r="S88" s="51">
        <f t="shared" si="23"/>
        <v>152.30838995744068</v>
      </c>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c r="IW88" s="2"/>
      <c r="IX88" s="2"/>
      <c r="IY88" s="2"/>
      <c r="IZ88" s="2"/>
      <c r="JA88" s="2"/>
      <c r="JB88" s="2"/>
      <c r="JC88" s="2"/>
      <c r="JD88" s="2"/>
      <c r="JE88" s="2"/>
      <c r="JF88" s="2"/>
      <c r="JG88" s="2"/>
      <c r="JH88" s="2"/>
      <c r="JI88" s="2"/>
      <c r="JJ88" s="2"/>
      <c r="JK88" s="2"/>
      <c r="JL88" s="2"/>
      <c r="JM88" s="2"/>
      <c r="JN88" s="2"/>
      <c r="JO88" s="2"/>
      <c r="JP88" s="2"/>
      <c r="JQ88" s="2"/>
      <c r="JR88" s="2"/>
      <c r="JS88" s="2"/>
      <c r="JT88" s="2"/>
      <c r="JU88" s="2"/>
      <c r="JV88" s="2"/>
      <c r="JW88" s="2"/>
      <c r="JX88" s="2"/>
      <c r="JY88" s="2"/>
      <c r="JZ88" s="2"/>
      <c r="KA88" s="2"/>
      <c r="KB88" s="2"/>
      <c r="KC88" s="2"/>
      <c r="KD88" s="2"/>
      <c r="KE88" s="2"/>
      <c r="KF88" s="2"/>
      <c r="KG88" s="2"/>
      <c r="KH88" s="2"/>
      <c r="KI88" s="2"/>
      <c r="KJ88" s="2"/>
      <c r="KK88" s="2"/>
      <c r="KL88" s="2"/>
      <c r="KM88" s="2"/>
      <c r="KN88" s="2"/>
      <c r="KO88" s="2"/>
      <c r="KP88" s="2"/>
      <c r="KQ88" s="2"/>
      <c r="KR88" s="2"/>
      <c r="KS88" s="2"/>
      <c r="KT88" s="2"/>
      <c r="KU88" s="2"/>
      <c r="KV88" s="2"/>
      <c r="KW88" s="2"/>
      <c r="KX88" s="2"/>
      <c r="KY88" s="2"/>
      <c r="KZ88" s="2"/>
      <c r="LA88" s="2"/>
      <c r="LB88" s="2"/>
      <c r="LC88" s="2"/>
      <c r="LD88" s="2"/>
      <c r="LE88" s="2"/>
      <c r="LF88" s="2"/>
      <c r="LG88" s="2"/>
      <c r="LH88" s="2"/>
      <c r="LI88" s="2"/>
      <c r="LJ88" s="2"/>
      <c r="LK88" s="2"/>
      <c r="LL88" s="2"/>
      <c r="LM88" s="2"/>
      <c r="LN88" s="2"/>
      <c r="LO88" s="2"/>
      <c r="LP88" s="2"/>
      <c r="LQ88" s="2"/>
      <c r="LR88" s="2"/>
      <c r="LS88" s="2"/>
      <c r="LT88" s="2"/>
      <c r="LU88" s="2"/>
      <c r="LV88" s="2"/>
      <c r="LW88" s="2"/>
      <c r="LX88" s="2"/>
      <c r="LY88" s="2"/>
      <c r="LZ88" s="2"/>
      <c r="MA88" s="2"/>
      <c r="MB88" s="2"/>
      <c r="MC88" s="2"/>
      <c r="MD88" s="2"/>
      <c r="ME88" s="2"/>
      <c r="MF88" s="2"/>
      <c r="MG88" s="2"/>
      <c r="MH88" s="2"/>
      <c r="MI88" s="2"/>
      <c r="MJ88" s="2"/>
      <c r="MK88" s="2"/>
      <c r="ML88" s="2"/>
      <c r="MM88" s="2"/>
      <c r="MN88" s="2"/>
      <c r="MO88" s="2"/>
      <c r="MP88" s="2"/>
      <c r="MQ88" s="2"/>
      <c r="MR88" s="2"/>
      <c r="MS88" s="2"/>
      <c r="MT88" s="2"/>
      <c r="MU88" s="2"/>
      <c r="MV88" s="2"/>
      <c r="MW88" s="2"/>
      <c r="MX88" s="2"/>
      <c r="MY88" s="2"/>
      <c r="MZ88" s="2"/>
      <c r="NA88" s="2"/>
      <c r="NB88" s="2"/>
      <c r="NC88" s="2"/>
      <c r="ND88" s="2"/>
      <c r="NE88" s="2"/>
      <c r="NF88" s="2"/>
      <c r="NG88" s="2"/>
      <c r="NH88" s="2"/>
      <c r="NI88" s="2"/>
      <c r="NJ88" s="2"/>
      <c r="NK88" s="2"/>
      <c r="NL88" s="2"/>
      <c r="NM88" s="2"/>
      <c r="NN88" s="2"/>
      <c r="NO88" s="2"/>
      <c r="NP88" s="2"/>
      <c r="NQ88" s="2"/>
      <c r="NR88" s="2"/>
      <c r="NS88" s="2"/>
      <c r="NT88" s="2"/>
      <c r="NU88" s="2"/>
      <c r="NV88" s="2"/>
      <c r="NW88" s="2"/>
      <c r="NX88" s="2"/>
      <c r="NY88" s="2"/>
      <c r="NZ88" s="2"/>
      <c r="OA88" s="2"/>
      <c r="OB88" s="2"/>
      <c r="OC88" s="2"/>
      <c r="OD88" s="2"/>
      <c r="OE88" s="2"/>
      <c r="OF88" s="2"/>
      <c r="OG88" s="2"/>
      <c r="OH88" s="2"/>
      <c r="OI88" s="2"/>
      <c r="OJ88" s="2"/>
      <c r="OK88" s="2"/>
      <c r="OL88" s="2"/>
      <c r="OM88" s="2"/>
      <c r="ON88" s="2"/>
      <c r="OO88" s="2"/>
      <c r="OP88" s="2"/>
      <c r="OQ88" s="2"/>
      <c r="OR88" s="2"/>
      <c r="OS88" s="2"/>
      <c r="OT88" s="2"/>
      <c r="OU88" s="2"/>
      <c r="OV88" s="2"/>
      <c r="OW88" s="2"/>
      <c r="OX88" s="2"/>
      <c r="OY88" s="2"/>
      <c r="OZ88" s="2"/>
      <c r="PA88" s="2"/>
      <c r="PB88" s="2"/>
      <c r="PC88" s="2"/>
      <c r="PD88" s="2"/>
      <c r="PE88" s="2"/>
      <c r="PF88" s="2"/>
      <c r="PG88" s="2"/>
      <c r="PH88" s="2"/>
      <c r="PI88" s="2"/>
      <c r="PJ88" s="2"/>
      <c r="PK88" s="2"/>
      <c r="PL88" s="2"/>
      <c r="PM88" s="2"/>
      <c r="PN88" s="2"/>
      <c r="PO88" s="2"/>
      <c r="PP88" s="2"/>
      <c r="PQ88" s="2"/>
      <c r="PR88" s="2"/>
      <c r="PS88" s="2"/>
      <c r="PT88" s="2"/>
      <c r="PU88" s="2"/>
      <c r="PV88" s="2"/>
      <c r="PW88" s="2"/>
      <c r="PX88" s="2"/>
      <c r="PY88" s="2"/>
      <c r="PZ88" s="2"/>
      <c r="QA88" s="2"/>
      <c r="QB88" s="2"/>
      <c r="QC88" s="2"/>
      <c r="QD88" s="2"/>
      <c r="QE88" s="2"/>
      <c r="QF88" s="2"/>
      <c r="QG88" s="2"/>
      <c r="QH88" s="2"/>
      <c r="QI88" s="2"/>
      <c r="QJ88" s="2"/>
      <c r="QK88" s="2"/>
      <c r="QL88" s="2"/>
      <c r="QM88" s="2"/>
      <c r="QN88" s="2"/>
      <c r="QO88" s="2"/>
      <c r="QP88" s="2"/>
      <c r="QQ88" s="2"/>
      <c r="QR88" s="2"/>
      <c r="QS88" s="2"/>
      <c r="QT88" s="2"/>
      <c r="QU88" s="2"/>
      <c r="QV88" s="2"/>
      <c r="QW88" s="2"/>
      <c r="QX88" s="2"/>
      <c r="QY88" s="2"/>
      <c r="QZ88" s="2"/>
      <c r="RA88" s="2"/>
      <c r="RB88" s="2"/>
      <c r="RC88" s="2"/>
      <c r="RD88" s="2"/>
      <c r="RE88" s="2"/>
      <c r="RF88" s="2"/>
      <c r="RG88" s="2"/>
      <c r="RH88" s="2"/>
      <c r="RI88" s="2"/>
      <c r="RJ88" s="2"/>
      <c r="RK88" s="2"/>
      <c r="RL88" s="2"/>
      <c r="RM88" s="2"/>
      <c r="RN88" s="2"/>
      <c r="RO88" s="2"/>
      <c r="RP88" s="2"/>
      <c r="RQ88" s="2"/>
      <c r="RR88" s="2"/>
      <c r="RS88" s="2"/>
      <c r="RT88" s="2"/>
      <c r="RU88" s="2"/>
      <c r="RV88" s="2"/>
      <c r="RW88" s="2"/>
      <c r="RX88" s="2"/>
      <c r="RY88" s="2"/>
      <c r="RZ88" s="2"/>
      <c r="SA88" s="2"/>
      <c r="SB88" s="2"/>
      <c r="SC88" s="2"/>
      <c r="SD88" s="2"/>
      <c r="SE88" s="2"/>
      <c r="SF88" s="2"/>
      <c r="SG88" s="2"/>
      <c r="SH88" s="2"/>
      <c r="SI88" s="2"/>
      <c r="SJ88" s="2"/>
      <c r="SK88" s="2"/>
      <c r="SL88" s="2"/>
      <c r="SM88" s="2"/>
      <c r="SN88" s="2"/>
      <c r="SO88" s="2"/>
      <c r="SP88" s="2"/>
      <c r="SQ88" s="2"/>
      <c r="SR88" s="2"/>
      <c r="SS88" s="2"/>
      <c r="ST88" s="2"/>
      <c r="SU88" s="2"/>
      <c r="SV88" s="2"/>
      <c r="SW88" s="2"/>
      <c r="SX88" s="2"/>
      <c r="SY88" s="2"/>
      <c r="SZ88" s="2"/>
      <c r="TA88" s="2"/>
      <c r="TB88" s="2"/>
      <c r="TC88" s="2"/>
      <c r="TD88" s="2"/>
      <c r="TE88" s="2"/>
      <c r="TF88" s="2"/>
      <c r="TG88" s="2"/>
      <c r="TH88" s="2"/>
      <c r="TI88" s="2"/>
      <c r="TJ88" s="2"/>
      <c r="TK88" s="2"/>
      <c r="TL88" s="2"/>
      <c r="TM88" s="2"/>
      <c r="TN88" s="2"/>
      <c r="TO88" s="2"/>
      <c r="TP88" s="2"/>
      <c r="TQ88" s="2"/>
      <c r="TR88" s="2"/>
      <c r="TS88" s="2"/>
      <c r="TT88" s="2"/>
      <c r="TU88" s="2"/>
      <c r="TV88" s="2"/>
      <c r="TW88" s="2"/>
      <c r="TX88" s="2"/>
      <c r="TY88" s="2"/>
      <c r="TZ88" s="2"/>
      <c r="UA88" s="2"/>
      <c r="UB88" s="2"/>
      <c r="UC88" s="2"/>
      <c r="UD88" s="2"/>
      <c r="UE88" s="2"/>
      <c r="UF88" s="2"/>
      <c r="UG88" s="2"/>
      <c r="UH88" s="2"/>
      <c r="UI88" s="2"/>
      <c r="UJ88" s="2"/>
      <c r="UK88" s="2"/>
      <c r="UL88" s="2"/>
      <c r="UM88" s="2"/>
      <c r="UN88" s="2"/>
      <c r="UO88" s="2"/>
      <c r="UP88" s="2"/>
      <c r="UQ88" s="2"/>
      <c r="UR88" s="2"/>
      <c r="US88" s="2"/>
      <c r="UT88" s="2"/>
      <c r="UU88" s="2"/>
      <c r="UV88" s="2"/>
      <c r="UW88" s="2"/>
      <c r="UX88" s="2"/>
      <c r="UY88" s="2"/>
      <c r="UZ88" s="2"/>
      <c r="VA88" s="2"/>
      <c r="VB88" s="2"/>
      <c r="VC88" s="2"/>
      <c r="VD88" s="2"/>
      <c r="VE88" s="2"/>
      <c r="VF88" s="2"/>
      <c r="VG88" s="2"/>
      <c r="VH88" s="2"/>
      <c r="VI88" s="2"/>
      <c r="VJ88" s="2"/>
      <c r="VK88" s="2"/>
      <c r="VL88" s="2"/>
      <c r="VM88" s="2"/>
      <c r="VN88" s="2"/>
      <c r="VO88" s="2"/>
      <c r="VP88" s="2"/>
      <c r="VQ88" s="2"/>
      <c r="VR88" s="2"/>
      <c r="VS88" s="2"/>
      <c r="VT88" s="2"/>
      <c r="VU88" s="2"/>
      <c r="VV88" s="2"/>
      <c r="VW88" s="2"/>
      <c r="VX88" s="2"/>
      <c r="VY88" s="2"/>
      <c r="VZ88" s="2"/>
      <c r="WA88" s="2"/>
      <c r="WB88" s="2"/>
      <c r="WC88" s="2"/>
      <c r="WD88" s="2"/>
      <c r="WE88" s="2"/>
      <c r="WF88" s="2"/>
      <c r="WG88" s="2"/>
      <c r="WH88" s="2"/>
      <c r="WI88" s="2"/>
      <c r="WJ88" s="2"/>
      <c r="WK88" s="2"/>
      <c r="WL88" s="2"/>
      <c r="WM88" s="2"/>
      <c r="WN88" s="2"/>
      <c r="WO88" s="2"/>
      <c r="WP88" s="2"/>
      <c r="WQ88" s="2"/>
      <c r="WR88" s="2"/>
      <c r="WS88" s="2"/>
      <c r="WT88" s="2"/>
      <c r="WU88" s="2"/>
      <c r="WV88" s="2"/>
      <c r="WW88" s="2"/>
      <c r="WX88" s="2"/>
      <c r="WY88" s="2"/>
      <c r="WZ88" s="2"/>
      <c r="XA88" s="2"/>
      <c r="XB88" s="2"/>
      <c r="XC88" s="2"/>
      <c r="XD88" s="2"/>
      <c r="XE88" s="2"/>
      <c r="XF88" s="2"/>
      <c r="XG88" s="2"/>
      <c r="XH88" s="2"/>
      <c r="XI88" s="2"/>
      <c r="XJ88" s="2"/>
      <c r="XK88" s="2"/>
      <c r="XL88" s="2"/>
      <c r="XM88" s="2"/>
      <c r="XN88" s="2"/>
      <c r="XO88" s="2"/>
      <c r="XP88" s="2"/>
      <c r="XQ88" s="2"/>
      <c r="XR88" s="2"/>
      <c r="XS88" s="2"/>
      <c r="XT88" s="2"/>
      <c r="XU88" s="2"/>
      <c r="XV88" s="2"/>
      <c r="XW88" s="2"/>
      <c r="XX88" s="2"/>
      <c r="XY88" s="2"/>
      <c r="XZ88" s="2"/>
      <c r="YA88" s="2"/>
      <c r="YB88" s="2"/>
      <c r="YC88" s="2"/>
      <c r="YD88" s="2"/>
      <c r="YE88" s="2"/>
      <c r="YF88" s="2"/>
      <c r="YG88" s="2"/>
      <c r="YH88" s="2"/>
      <c r="YI88" s="2"/>
      <c r="YJ88" s="2"/>
      <c r="YK88" s="2"/>
      <c r="YL88" s="2"/>
      <c r="YM88" s="2"/>
      <c r="YN88" s="2"/>
      <c r="YO88" s="2"/>
      <c r="YP88" s="2"/>
      <c r="YQ88" s="2"/>
      <c r="YR88" s="2"/>
      <c r="YS88" s="2"/>
      <c r="YT88" s="2"/>
      <c r="YU88" s="2"/>
      <c r="YV88" s="2"/>
      <c r="YW88" s="2"/>
      <c r="YX88" s="2"/>
      <c r="YY88" s="2"/>
      <c r="YZ88" s="2"/>
      <c r="ZA88" s="2"/>
      <c r="ZB88" s="2"/>
      <c r="ZC88" s="2"/>
      <c r="ZD88" s="2"/>
      <c r="ZE88" s="2"/>
      <c r="ZF88" s="2"/>
      <c r="ZG88" s="2"/>
      <c r="ZH88" s="2"/>
      <c r="ZI88" s="2"/>
      <c r="ZJ88" s="2"/>
      <c r="ZK88" s="2"/>
      <c r="ZL88" s="2"/>
      <c r="ZM88" s="2"/>
      <c r="ZN88" s="2"/>
      <c r="ZO88" s="2"/>
      <c r="ZP88" s="2"/>
      <c r="ZQ88" s="2"/>
      <c r="ZR88" s="2"/>
      <c r="ZS88" s="2"/>
      <c r="ZT88" s="2"/>
      <c r="ZU88" s="2"/>
      <c r="ZV88" s="2"/>
      <c r="ZW88" s="2"/>
      <c r="ZX88" s="2"/>
      <c r="ZY88" s="2"/>
      <c r="ZZ88" s="2"/>
      <c r="AAA88" s="2"/>
      <c r="AAB88" s="2"/>
      <c r="AAC88" s="2"/>
      <c r="AAD88" s="2"/>
      <c r="AAE88" s="2"/>
      <c r="AAF88" s="2"/>
      <c r="AAG88" s="2"/>
      <c r="AAH88" s="2"/>
      <c r="AAI88" s="2"/>
      <c r="AAJ88" s="2"/>
      <c r="AAK88" s="2"/>
      <c r="AAL88" s="2"/>
      <c r="AAM88" s="2"/>
      <c r="AAN88" s="2"/>
      <c r="AAO88" s="2"/>
      <c r="AAP88" s="2"/>
      <c r="AAQ88" s="2"/>
      <c r="AAR88" s="2"/>
      <c r="AAS88" s="2"/>
      <c r="AAT88" s="2"/>
      <c r="AAU88" s="2"/>
      <c r="AAV88" s="2"/>
      <c r="AAW88" s="2"/>
      <c r="AAX88" s="2"/>
      <c r="AAY88" s="2"/>
      <c r="AAZ88" s="2"/>
      <c r="ABA88" s="2"/>
      <c r="ABB88" s="2"/>
      <c r="ABC88" s="2"/>
      <c r="ABD88" s="2"/>
      <c r="ABE88" s="2"/>
      <c r="ABF88" s="2"/>
      <c r="ABG88" s="2"/>
      <c r="ABH88" s="2"/>
      <c r="ABI88" s="2"/>
      <c r="ABJ88" s="2"/>
      <c r="ABK88" s="2"/>
      <c r="ABL88" s="2"/>
      <c r="ABM88" s="2"/>
      <c r="ABN88" s="2"/>
      <c r="ABO88" s="2"/>
      <c r="ABP88" s="2"/>
      <c r="ABQ88" s="2"/>
      <c r="ABR88" s="2"/>
      <c r="ABS88" s="2"/>
      <c r="ABT88" s="2"/>
      <c r="ABU88" s="2"/>
      <c r="ABV88" s="2"/>
      <c r="ABW88" s="2"/>
      <c r="ABX88" s="2"/>
      <c r="ABY88" s="2"/>
      <c r="ABZ88" s="2"/>
      <c r="ACA88" s="2"/>
      <c r="ACB88" s="2"/>
      <c r="ACC88" s="2"/>
      <c r="ACD88" s="2"/>
      <c r="ACE88" s="2"/>
      <c r="ACF88" s="2"/>
      <c r="ACG88" s="2"/>
      <c r="ACH88" s="2"/>
      <c r="ACI88" s="2"/>
      <c r="ACJ88" s="2"/>
      <c r="ACK88" s="2"/>
      <c r="ACL88" s="2"/>
      <c r="ACM88" s="2"/>
      <c r="ACN88" s="2"/>
      <c r="ACO88" s="2"/>
      <c r="ACP88" s="2"/>
      <c r="ACQ88" s="2"/>
      <c r="ACR88" s="2"/>
      <c r="ACS88" s="2"/>
      <c r="ACT88" s="2"/>
      <c r="ACU88" s="2"/>
      <c r="ACV88" s="2"/>
      <c r="ACW88" s="2"/>
      <c r="ACX88" s="2"/>
      <c r="ACY88" s="2"/>
      <c r="ACZ88" s="2"/>
      <c r="ADA88" s="2"/>
      <c r="ADB88" s="2"/>
      <c r="ADC88" s="2"/>
      <c r="ADD88" s="2"/>
      <c r="ADE88" s="2"/>
      <c r="ADF88" s="2"/>
      <c r="ADG88" s="2"/>
      <c r="ADH88" s="2"/>
      <c r="ADI88" s="2"/>
      <c r="ADJ88" s="2"/>
      <c r="ADK88" s="2"/>
      <c r="ADL88" s="2"/>
      <c r="ADM88" s="2"/>
      <c r="ADN88" s="2"/>
      <c r="ADO88" s="2"/>
      <c r="ADP88" s="2"/>
      <c r="ADQ88" s="2"/>
      <c r="ADR88" s="2"/>
      <c r="ADS88" s="2"/>
      <c r="ADT88" s="2"/>
      <c r="ADU88" s="2"/>
      <c r="ADV88" s="2"/>
      <c r="ADW88" s="2"/>
      <c r="ADX88" s="2"/>
      <c r="ADY88" s="2"/>
      <c r="ADZ88" s="2"/>
      <c r="AEA88" s="2"/>
      <c r="AEB88" s="2"/>
      <c r="AEC88" s="2"/>
      <c r="AED88" s="2"/>
      <c r="AEE88" s="2"/>
      <c r="AEF88" s="2"/>
      <c r="AEG88" s="2"/>
      <c r="AEH88" s="2"/>
      <c r="AEI88" s="2"/>
      <c r="AEJ88" s="2"/>
      <c r="AEK88" s="2"/>
      <c r="AEL88" s="2"/>
      <c r="AEM88" s="2"/>
      <c r="AEN88" s="2"/>
      <c r="AEO88" s="2"/>
      <c r="AEP88" s="2"/>
      <c r="AEQ88" s="2"/>
      <c r="AER88" s="2"/>
      <c r="AES88" s="2"/>
      <c r="AET88" s="2"/>
      <c r="AEU88" s="2"/>
      <c r="AEV88" s="2"/>
      <c r="AEW88" s="2"/>
      <c r="AEX88" s="2"/>
      <c r="AEY88" s="2"/>
      <c r="AEZ88" s="2"/>
      <c r="AFA88" s="2"/>
      <c r="AFB88" s="2"/>
      <c r="AFC88" s="2"/>
      <c r="AFD88" s="2"/>
      <c r="AFE88" s="2"/>
      <c r="AFF88" s="2"/>
      <c r="AFG88" s="2"/>
      <c r="AFH88" s="2"/>
      <c r="AFI88" s="2"/>
      <c r="AFJ88" s="2"/>
      <c r="AFK88" s="2"/>
      <c r="AFL88" s="2"/>
      <c r="AFM88" s="2"/>
      <c r="AFN88" s="2"/>
      <c r="AFO88" s="2"/>
      <c r="AFP88" s="2"/>
      <c r="AFQ88" s="2"/>
      <c r="AFR88" s="2"/>
      <c r="AFS88" s="2"/>
      <c r="AFT88" s="2"/>
      <c r="AFU88" s="2"/>
      <c r="AFV88" s="2"/>
      <c r="AFW88" s="2"/>
      <c r="AFX88" s="2"/>
      <c r="AFY88" s="2"/>
      <c r="AFZ88" s="2"/>
      <c r="AGA88" s="2"/>
      <c r="AGB88" s="2"/>
      <c r="AGC88" s="2"/>
      <c r="AGD88" s="2"/>
      <c r="AGE88" s="2"/>
      <c r="AGF88" s="2"/>
      <c r="AGG88" s="2"/>
      <c r="AGH88" s="2"/>
      <c r="AGI88" s="2"/>
      <c r="AGJ88" s="2"/>
      <c r="AGK88" s="2"/>
      <c r="AGL88" s="2"/>
      <c r="AGM88" s="2"/>
      <c r="AGN88" s="2"/>
      <c r="AGO88" s="2"/>
      <c r="AGP88" s="2"/>
      <c r="AGQ88" s="2"/>
      <c r="AGR88" s="2"/>
      <c r="AGS88" s="2"/>
      <c r="AGT88" s="2"/>
      <c r="AGU88" s="2"/>
      <c r="AGV88" s="2"/>
      <c r="AGW88" s="2"/>
      <c r="AGX88" s="2"/>
      <c r="AGY88" s="2"/>
      <c r="AGZ88" s="2"/>
      <c r="AHA88" s="2"/>
      <c r="AHB88" s="2"/>
      <c r="AHC88" s="2"/>
      <c r="AHD88" s="2"/>
      <c r="AHE88" s="2"/>
      <c r="AHF88" s="2"/>
      <c r="AHG88" s="2"/>
      <c r="AHH88" s="2"/>
      <c r="AHI88" s="2"/>
      <c r="AHJ88" s="2"/>
      <c r="AHK88" s="2"/>
      <c r="AHL88" s="2"/>
      <c r="AHM88" s="2"/>
      <c r="AHN88" s="2"/>
      <c r="AHO88" s="2"/>
      <c r="AHP88" s="2"/>
      <c r="AHQ88" s="2"/>
      <c r="AHR88" s="2"/>
      <c r="AHS88" s="2"/>
      <c r="AHT88" s="2"/>
      <c r="AHU88" s="2"/>
      <c r="AHV88" s="2"/>
      <c r="AHW88" s="2"/>
      <c r="AHX88" s="2"/>
      <c r="AHY88" s="2"/>
      <c r="AHZ88" s="2"/>
      <c r="AIA88" s="2"/>
      <c r="AIB88" s="2"/>
      <c r="AIC88" s="2"/>
      <c r="AID88" s="2"/>
      <c r="AIE88" s="2"/>
      <c r="AIF88" s="2"/>
      <c r="AIG88" s="2"/>
      <c r="AIH88" s="2"/>
      <c r="AII88" s="2"/>
      <c r="AIJ88" s="2"/>
      <c r="AIK88" s="2"/>
      <c r="AIL88" s="2"/>
      <c r="AIM88" s="2"/>
      <c r="AIN88" s="2"/>
      <c r="AIO88" s="2"/>
      <c r="AIP88" s="2"/>
      <c r="AIQ88" s="2"/>
      <c r="AIR88" s="2"/>
      <c r="AIS88" s="2"/>
      <c r="AIT88" s="2"/>
      <c r="AIU88" s="2"/>
      <c r="AIV88" s="2"/>
      <c r="AIW88" s="2"/>
      <c r="AIX88" s="2"/>
      <c r="AIY88" s="2"/>
      <c r="AIZ88" s="2"/>
      <c r="AJA88" s="2"/>
      <c r="AJB88" s="2"/>
      <c r="AJC88" s="2"/>
      <c r="AJD88" s="2"/>
      <c r="AJE88" s="2"/>
      <c r="AJF88" s="2"/>
      <c r="AJG88" s="2"/>
      <c r="AJH88" s="2"/>
      <c r="AJI88" s="2"/>
      <c r="AJJ88" s="2"/>
      <c r="AJK88" s="2"/>
      <c r="AJL88" s="2"/>
      <c r="AJM88" s="2"/>
      <c r="AJN88" s="2"/>
      <c r="AJO88" s="2"/>
      <c r="AJP88" s="2"/>
      <c r="AJQ88" s="2"/>
      <c r="AJR88" s="2"/>
      <c r="AJS88" s="2"/>
      <c r="AJT88" s="2"/>
      <c r="AJU88" s="2"/>
      <c r="AJV88" s="2"/>
      <c r="AJW88" s="2"/>
      <c r="AJX88" s="2"/>
      <c r="AJY88" s="2"/>
      <c r="AJZ88" s="2"/>
      <c r="AKA88" s="2"/>
      <c r="AKB88" s="2"/>
      <c r="AKC88" s="2"/>
      <c r="AKD88" s="2"/>
      <c r="AKE88" s="2"/>
      <c r="AKF88" s="2"/>
      <c r="AKG88" s="2"/>
      <c r="AKH88" s="2"/>
      <c r="AKI88" s="2"/>
      <c r="AKJ88" s="2"/>
      <c r="AKK88" s="2"/>
      <c r="AKL88" s="2"/>
      <c r="AKM88" s="2"/>
      <c r="AKN88" s="2"/>
      <c r="AKO88" s="2"/>
      <c r="AKP88" s="2"/>
      <c r="AKQ88" s="2"/>
      <c r="AKR88" s="2"/>
      <c r="AKS88" s="2"/>
      <c r="AKT88" s="2"/>
      <c r="AKU88" s="2"/>
      <c r="AKV88" s="2"/>
      <c r="AKW88" s="2"/>
      <c r="AKX88" s="2"/>
      <c r="AKY88" s="2"/>
      <c r="AKZ88" s="2"/>
      <c r="ALA88" s="2"/>
      <c r="ALB88" s="2"/>
      <c r="ALC88" s="2"/>
      <c r="ALD88" s="2"/>
      <c r="ALE88" s="2"/>
      <c r="ALF88" s="2"/>
      <c r="ALG88" s="2"/>
      <c r="ALH88" s="2"/>
      <c r="ALI88" s="2"/>
      <c r="ALJ88" s="2"/>
      <c r="ALK88" s="2"/>
      <c r="ALL88" s="2"/>
      <c r="ALM88" s="2"/>
      <c r="ALN88" s="2"/>
      <c r="ALO88" s="2"/>
      <c r="ALP88" s="2"/>
      <c r="ALQ88" s="2"/>
      <c r="ALR88" s="2"/>
      <c r="ALS88" s="2"/>
      <c r="ALT88" s="2"/>
      <c r="ALU88" s="2"/>
      <c r="ALV88" s="2"/>
      <c r="ALW88" s="2"/>
      <c r="ALX88" s="2"/>
      <c r="ALY88" s="2"/>
      <c r="ALZ88" s="2"/>
    </row>
    <row r="89" spans="1:1014">
      <c r="A89" s="49">
        <v>83</v>
      </c>
      <c r="B89" s="65" t="s">
        <v>200</v>
      </c>
      <c r="C89" s="65"/>
      <c r="D89" s="66">
        <f t="shared" si="15"/>
        <v>1954</v>
      </c>
      <c r="E89" s="81"/>
      <c r="F89" s="81"/>
      <c r="G89" s="71">
        <v>2300</v>
      </c>
      <c r="H89" s="71">
        <v>1995</v>
      </c>
      <c r="I89" s="71">
        <v>2030</v>
      </c>
      <c r="J89" s="71">
        <v>1804</v>
      </c>
      <c r="K89" s="72">
        <v>1830</v>
      </c>
      <c r="L89" s="72">
        <v>1765</v>
      </c>
      <c r="M89" s="84" t="s">
        <v>67</v>
      </c>
      <c r="N89" s="84" t="s">
        <v>43</v>
      </c>
      <c r="O89" s="49">
        <f t="shared" si="16"/>
        <v>6</v>
      </c>
      <c r="P89" s="2"/>
      <c r="Q89" s="49">
        <f t="shared" si="24"/>
        <v>83</v>
      </c>
      <c r="R89" s="52" t="str">
        <f t="shared" si="22"/>
        <v>Prunus padus FK Ultuna E</v>
      </c>
      <c r="S89" s="51">
        <f t="shared" si="23"/>
        <v>145.29401290211729</v>
      </c>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2"/>
      <c r="IR89" s="2"/>
      <c r="IS89" s="2"/>
      <c r="IT89" s="2"/>
      <c r="IU89" s="2"/>
      <c r="IV89" s="2"/>
      <c r="IW89" s="2"/>
      <c r="IX89" s="2"/>
      <c r="IY89" s="2"/>
      <c r="IZ89" s="2"/>
      <c r="JA89" s="2"/>
      <c r="JB89" s="2"/>
      <c r="JC89" s="2"/>
      <c r="JD89" s="2"/>
      <c r="JE89" s="2"/>
      <c r="JF89" s="2"/>
      <c r="JG89" s="2"/>
      <c r="JH89" s="2"/>
      <c r="JI89" s="2"/>
      <c r="JJ89" s="2"/>
      <c r="JK89" s="2"/>
      <c r="JL89" s="2"/>
      <c r="JM89" s="2"/>
      <c r="JN89" s="2"/>
      <c r="JO89" s="2"/>
      <c r="JP89" s="2"/>
      <c r="JQ89" s="2"/>
      <c r="JR89" s="2"/>
      <c r="JS89" s="2"/>
      <c r="JT89" s="2"/>
      <c r="JU89" s="2"/>
      <c r="JV89" s="2"/>
      <c r="JW89" s="2"/>
      <c r="JX89" s="2"/>
      <c r="JY89" s="2"/>
      <c r="JZ89" s="2"/>
      <c r="KA89" s="2"/>
      <c r="KB89" s="2"/>
      <c r="KC89" s="2"/>
      <c r="KD89" s="2"/>
      <c r="KE89" s="2"/>
      <c r="KF89" s="2"/>
      <c r="KG89" s="2"/>
      <c r="KH89" s="2"/>
      <c r="KI89" s="2"/>
      <c r="KJ89" s="2"/>
      <c r="KK89" s="2"/>
      <c r="KL89" s="2"/>
      <c r="KM89" s="2"/>
      <c r="KN89" s="2"/>
      <c r="KO89" s="2"/>
      <c r="KP89" s="2"/>
      <c r="KQ89" s="2"/>
      <c r="KR89" s="2"/>
      <c r="KS89" s="2"/>
      <c r="KT89" s="2"/>
      <c r="KU89" s="2"/>
      <c r="KV89" s="2"/>
      <c r="KW89" s="2"/>
      <c r="KX89" s="2"/>
      <c r="KY89" s="2"/>
      <c r="KZ89" s="2"/>
      <c r="LA89" s="2"/>
      <c r="LB89" s="2"/>
      <c r="LC89" s="2"/>
      <c r="LD89" s="2"/>
      <c r="LE89" s="2"/>
      <c r="LF89" s="2"/>
      <c r="LG89" s="2"/>
      <c r="LH89" s="2"/>
      <c r="LI89" s="2"/>
      <c r="LJ89" s="2"/>
      <c r="LK89" s="2"/>
      <c r="LL89" s="2"/>
      <c r="LM89" s="2"/>
      <c r="LN89" s="2"/>
      <c r="LO89" s="2"/>
      <c r="LP89" s="2"/>
      <c r="LQ89" s="2"/>
      <c r="LR89" s="2"/>
      <c r="LS89" s="2"/>
      <c r="LT89" s="2"/>
      <c r="LU89" s="2"/>
      <c r="LV89" s="2"/>
      <c r="LW89" s="2"/>
      <c r="LX89" s="2"/>
      <c r="LY89" s="2"/>
      <c r="LZ89" s="2"/>
      <c r="MA89" s="2"/>
      <c r="MB89" s="2"/>
      <c r="MC89" s="2"/>
      <c r="MD89" s="2"/>
      <c r="ME89" s="2"/>
      <c r="MF89" s="2"/>
      <c r="MG89" s="2"/>
      <c r="MH89" s="2"/>
      <c r="MI89" s="2"/>
      <c r="MJ89" s="2"/>
      <c r="MK89" s="2"/>
      <c r="ML89" s="2"/>
      <c r="MM89" s="2"/>
      <c r="MN89" s="2"/>
      <c r="MO89" s="2"/>
      <c r="MP89" s="2"/>
      <c r="MQ89" s="2"/>
      <c r="MR89" s="2"/>
      <c r="MS89" s="2"/>
      <c r="MT89" s="2"/>
      <c r="MU89" s="2"/>
      <c r="MV89" s="2"/>
      <c r="MW89" s="2"/>
      <c r="MX89" s="2"/>
      <c r="MY89" s="2"/>
      <c r="MZ89" s="2"/>
      <c r="NA89" s="2"/>
      <c r="NB89" s="2"/>
      <c r="NC89" s="2"/>
      <c r="ND89" s="2"/>
      <c r="NE89" s="2"/>
      <c r="NF89" s="2"/>
      <c r="NG89" s="2"/>
      <c r="NH89" s="2"/>
      <c r="NI89" s="2"/>
      <c r="NJ89" s="2"/>
      <c r="NK89" s="2"/>
      <c r="NL89" s="2"/>
      <c r="NM89" s="2"/>
      <c r="NN89" s="2"/>
      <c r="NO89" s="2"/>
      <c r="NP89" s="2"/>
      <c r="NQ89" s="2"/>
      <c r="NR89" s="2"/>
      <c r="NS89" s="2"/>
      <c r="NT89" s="2"/>
      <c r="NU89" s="2"/>
      <c r="NV89" s="2"/>
      <c r="NW89" s="2"/>
      <c r="NX89" s="2"/>
      <c r="NY89" s="2"/>
      <c r="NZ89" s="2"/>
      <c r="OA89" s="2"/>
      <c r="OB89" s="2"/>
      <c r="OC89" s="2"/>
      <c r="OD89" s="2"/>
      <c r="OE89" s="2"/>
      <c r="OF89" s="2"/>
      <c r="OG89" s="2"/>
      <c r="OH89" s="2"/>
      <c r="OI89" s="2"/>
      <c r="OJ89" s="2"/>
      <c r="OK89" s="2"/>
      <c r="OL89" s="2"/>
      <c r="OM89" s="2"/>
      <c r="ON89" s="2"/>
      <c r="OO89" s="2"/>
      <c r="OP89" s="2"/>
      <c r="OQ89" s="2"/>
      <c r="OR89" s="2"/>
      <c r="OS89" s="2"/>
      <c r="OT89" s="2"/>
      <c r="OU89" s="2"/>
      <c r="OV89" s="2"/>
      <c r="OW89" s="2"/>
      <c r="OX89" s="2"/>
      <c r="OY89" s="2"/>
      <c r="OZ89" s="2"/>
      <c r="PA89" s="2"/>
      <c r="PB89" s="2"/>
      <c r="PC89" s="2"/>
      <c r="PD89" s="2"/>
      <c r="PE89" s="2"/>
      <c r="PF89" s="2"/>
      <c r="PG89" s="2"/>
      <c r="PH89" s="2"/>
      <c r="PI89" s="2"/>
      <c r="PJ89" s="2"/>
      <c r="PK89" s="2"/>
      <c r="PL89" s="2"/>
      <c r="PM89" s="2"/>
      <c r="PN89" s="2"/>
      <c r="PO89" s="2"/>
      <c r="PP89" s="2"/>
      <c r="PQ89" s="2"/>
      <c r="PR89" s="2"/>
      <c r="PS89" s="2"/>
      <c r="PT89" s="2"/>
      <c r="PU89" s="2"/>
      <c r="PV89" s="2"/>
      <c r="PW89" s="2"/>
      <c r="PX89" s="2"/>
      <c r="PY89" s="2"/>
      <c r="PZ89" s="2"/>
      <c r="QA89" s="2"/>
      <c r="QB89" s="2"/>
      <c r="QC89" s="2"/>
      <c r="QD89" s="2"/>
      <c r="QE89" s="2"/>
      <c r="QF89" s="2"/>
      <c r="QG89" s="2"/>
      <c r="QH89" s="2"/>
      <c r="QI89" s="2"/>
      <c r="QJ89" s="2"/>
      <c r="QK89" s="2"/>
      <c r="QL89" s="2"/>
      <c r="QM89" s="2"/>
      <c r="QN89" s="2"/>
      <c r="QO89" s="2"/>
      <c r="QP89" s="2"/>
      <c r="QQ89" s="2"/>
      <c r="QR89" s="2"/>
      <c r="QS89" s="2"/>
      <c r="QT89" s="2"/>
      <c r="QU89" s="2"/>
      <c r="QV89" s="2"/>
      <c r="QW89" s="2"/>
      <c r="QX89" s="2"/>
      <c r="QY89" s="2"/>
      <c r="QZ89" s="2"/>
      <c r="RA89" s="2"/>
      <c r="RB89" s="2"/>
      <c r="RC89" s="2"/>
      <c r="RD89" s="2"/>
      <c r="RE89" s="2"/>
      <c r="RF89" s="2"/>
      <c r="RG89" s="2"/>
      <c r="RH89" s="2"/>
      <c r="RI89" s="2"/>
      <c r="RJ89" s="2"/>
      <c r="RK89" s="2"/>
      <c r="RL89" s="2"/>
      <c r="RM89" s="2"/>
      <c r="RN89" s="2"/>
      <c r="RO89" s="2"/>
      <c r="RP89" s="2"/>
      <c r="RQ89" s="2"/>
      <c r="RR89" s="2"/>
      <c r="RS89" s="2"/>
      <c r="RT89" s="2"/>
      <c r="RU89" s="2"/>
      <c r="RV89" s="2"/>
      <c r="RW89" s="2"/>
      <c r="RX89" s="2"/>
      <c r="RY89" s="2"/>
      <c r="RZ89" s="2"/>
      <c r="SA89" s="2"/>
      <c r="SB89" s="2"/>
      <c r="SC89" s="2"/>
      <c r="SD89" s="2"/>
      <c r="SE89" s="2"/>
      <c r="SF89" s="2"/>
      <c r="SG89" s="2"/>
      <c r="SH89" s="2"/>
      <c r="SI89" s="2"/>
      <c r="SJ89" s="2"/>
      <c r="SK89" s="2"/>
      <c r="SL89" s="2"/>
      <c r="SM89" s="2"/>
      <c r="SN89" s="2"/>
      <c r="SO89" s="2"/>
      <c r="SP89" s="2"/>
      <c r="SQ89" s="2"/>
      <c r="SR89" s="2"/>
      <c r="SS89" s="2"/>
      <c r="ST89" s="2"/>
      <c r="SU89" s="2"/>
      <c r="SV89" s="2"/>
      <c r="SW89" s="2"/>
      <c r="SX89" s="2"/>
      <c r="SY89" s="2"/>
      <c r="SZ89" s="2"/>
      <c r="TA89" s="2"/>
      <c r="TB89" s="2"/>
      <c r="TC89" s="2"/>
      <c r="TD89" s="2"/>
      <c r="TE89" s="2"/>
      <c r="TF89" s="2"/>
      <c r="TG89" s="2"/>
      <c r="TH89" s="2"/>
      <c r="TI89" s="2"/>
      <c r="TJ89" s="2"/>
      <c r="TK89" s="2"/>
      <c r="TL89" s="2"/>
      <c r="TM89" s="2"/>
      <c r="TN89" s="2"/>
      <c r="TO89" s="2"/>
      <c r="TP89" s="2"/>
      <c r="TQ89" s="2"/>
      <c r="TR89" s="2"/>
      <c r="TS89" s="2"/>
      <c r="TT89" s="2"/>
      <c r="TU89" s="2"/>
      <c r="TV89" s="2"/>
      <c r="TW89" s="2"/>
      <c r="TX89" s="2"/>
      <c r="TY89" s="2"/>
      <c r="TZ89" s="2"/>
      <c r="UA89" s="2"/>
      <c r="UB89" s="2"/>
      <c r="UC89" s="2"/>
      <c r="UD89" s="2"/>
      <c r="UE89" s="2"/>
      <c r="UF89" s="2"/>
      <c r="UG89" s="2"/>
      <c r="UH89" s="2"/>
      <c r="UI89" s="2"/>
      <c r="UJ89" s="2"/>
      <c r="UK89" s="2"/>
      <c r="UL89" s="2"/>
      <c r="UM89" s="2"/>
      <c r="UN89" s="2"/>
      <c r="UO89" s="2"/>
      <c r="UP89" s="2"/>
      <c r="UQ89" s="2"/>
      <c r="UR89" s="2"/>
      <c r="US89" s="2"/>
      <c r="UT89" s="2"/>
      <c r="UU89" s="2"/>
      <c r="UV89" s="2"/>
      <c r="UW89" s="2"/>
      <c r="UX89" s="2"/>
      <c r="UY89" s="2"/>
      <c r="UZ89" s="2"/>
      <c r="VA89" s="2"/>
      <c r="VB89" s="2"/>
      <c r="VC89" s="2"/>
      <c r="VD89" s="2"/>
      <c r="VE89" s="2"/>
      <c r="VF89" s="2"/>
      <c r="VG89" s="2"/>
      <c r="VH89" s="2"/>
      <c r="VI89" s="2"/>
      <c r="VJ89" s="2"/>
      <c r="VK89" s="2"/>
      <c r="VL89" s="2"/>
      <c r="VM89" s="2"/>
      <c r="VN89" s="2"/>
      <c r="VO89" s="2"/>
      <c r="VP89" s="2"/>
      <c r="VQ89" s="2"/>
      <c r="VR89" s="2"/>
      <c r="VS89" s="2"/>
      <c r="VT89" s="2"/>
      <c r="VU89" s="2"/>
      <c r="VV89" s="2"/>
      <c r="VW89" s="2"/>
      <c r="VX89" s="2"/>
      <c r="VY89" s="2"/>
      <c r="VZ89" s="2"/>
      <c r="WA89" s="2"/>
      <c r="WB89" s="2"/>
      <c r="WC89" s="2"/>
      <c r="WD89" s="2"/>
      <c r="WE89" s="2"/>
      <c r="WF89" s="2"/>
      <c r="WG89" s="2"/>
      <c r="WH89" s="2"/>
      <c r="WI89" s="2"/>
      <c r="WJ89" s="2"/>
      <c r="WK89" s="2"/>
      <c r="WL89" s="2"/>
      <c r="WM89" s="2"/>
      <c r="WN89" s="2"/>
      <c r="WO89" s="2"/>
      <c r="WP89" s="2"/>
      <c r="WQ89" s="2"/>
      <c r="WR89" s="2"/>
      <c r="WS89" s="2"/>
      <c r="WT89" s="2"/>
      <c r="WU89" s="2"/>
      <c r="WV89" s="2"/>
      <c r="WW89" s="2"/>
      <c r="WX89" s="2"/>
      <c r="WY89" s="2"/>
      <c r="WZ89" s="2"/>
      <c r="XA89" s="2"/>
      <c r="XB89" s="2"/>
      <c r="XC89" s="2"/>
      <c r="XD89" s="2"/>
      <c r="XE89" s="2"/>
      <c r="XF89" s="2"/>
      <c r="XG89" s="2"/>
      <c r="XH89" s="2"/>
      <c r="XI89" s="2"/>
      <c r="XJ89" s="2"/>
      <c r="XK89" s="2"/>
      <c r="XL89" s="2"/>
      <c r="XM89" s="2"/>
      <c r="XN89" s="2"/>
      <c r="XO89" s="2"/>
      <c r="XP89" s="2"/>
      <c r="XQ89" s="2"/>
      <c r="XR89" s="2"/>
      <c r="XS89" s="2"/>
      <c r="XT89" s="2"/>
      <c r="XU89" s="2"/>
      <c r="XV89" s="2"/>
      <c r="XW89" s="2"/>
      <c r="XX89" s="2"/>
      <c r="XY89" s="2"/>
      <c r="XZ89" s="2"/>
      <c r="YA89" s="2"/>
      <c r="YB89" s="2"/>
      <c r="YC89" s="2"/>
      <c r="YD89" s="2"/>
      <c r="YE89" s="2"/>
      <c r="YF89" s="2"/>
      <c r="YG89" s="2"/>
      <c r="YH89" s="2"/>
      <c r="YI89" s="2"/>
      <c r="YJ89" s="2"/>
      <c r="YK89" s="2"/>
      <c r="YL89" s="2"/>
      <c r="YM89" s="2"/>
      <c r="YN89" s="2"/>
      <c r="YO89" s="2"/>
      <c r="YP89" s="2"/>
      <c r="YQ89" s="2"/>
      <c r="YR89" s="2"/>
      <c r="YS89" s="2"/>
      <c r="YT89" s="2"/>
      <c r="YU89" s="2"/>
      <c r="YV89" s="2"/>
      <c r="YW89" s="2"/>
      <c r="YX89" s="2"/>
      <c r="YY89" s="2"/>
      <c r="YZ89" s="2"/>
      <c r="ZA89" s="2"/>
      <c r="ZB89" s="2"/>
      <c r="ZC89" s="2"/>
      <c r="ZD89" s="2"/>
      <c r="ZE89" s="2"/>
      <c r="ZF89" s="2"/>
      <c r="ZG89" s="2"/>
      <c r="ZH89" s="2"/>
      <c r="ZI89" s="2"/>
      <c r="ZJ89" s="2"/>
      <c r="ZK89" s="2"/>
      <c r="ZL89" s="2"/>
      <c r="ZM89" s="2"/>
      <c r="ZN89" s="2"/>
      <c r="ZO89" s="2"/>
      <c r="ZP89" s="2"/>
      <c r="ZQ89" s="2"/>
      <c r="ZR89" s="2"/>
      <c r="ZS89" s="2"/>
      <c r="ZT89" s="2"/>
      <c r="ZU89" s="2"/>
      <c r="ZV89" s="2"/>
      <c r="ZW89" s="2"/>
      <c r="ZX89" s="2"/>
      <c r="ZY89" s="2"/>
      <c r="ZZ89" s="2"/>
      <c r="AAA89" s="2"/>
      <c r="AAB89" s="2"/>
      <c r="AAC89" s="2"/>
      <c r="AAD89" s="2"/>
      <c r="AAE89" s="2"/>
      <c r="AAF89" s="2"/>
      <c r="AAG89" s="2"/>
      <c r="AAH89" s="2"/>
      <c r="AAI89" s="2"/>
      <c r="AAJ89" s="2"/>
      <c r="AAK89" s="2"/>
      <c r="AAL89" s="2"/>
      <c r="AAM89" s="2"/>
      <c r="AAN89" s="2"/>
      <c r="AAO89" s="2"/>
      <c r="AAP89" s="2"/>
      <c r="AAQ89" s="2"/>
      <c r="AAR89" s="2"/>
      <c r="AAS89" s="2"/>
      <c r="AAT89" s="2"/>
      <c r="AAU89" s="2"/>
      <c r="AAV89" s="2"/>
      <c r="AAW89" s="2"/>
      <c r="AAX89" s="2"/>
      <c r="AAY89" s="2"/>
      <c r="AAZ89" s="2"/>
      <c r="ABA89" s="2"/>
      <c r="ABB89" s="2"/>
      <c r="ABC89" s="2"/>
      <c r="ABD89" s="2"/>
      <c r="ABE89" s="2"/>
      <c r="ABF89" s="2"/>
      <c r="ABG89" s="2"/>
      <c r="ABH89" s="2"/>
      <c r="ABI89" s="2"/>
      <c r="ABJ89" s="2"/>
      <c r="ABK89" s="2"/>
      <c r="ABL89" s="2"/>
      <c r="ABM89" s="2"/>
      <c r="ABN89" s="2"/>
      <c r="ABO89" s="2"/>
      <c r="ABP89" s="2"/>
      <c r="ABQ89" s="2"/>
      <c r="ABR89" s="2"/>
      <c r="ABS89" s="2"/>
      <c r="ABT89" s="2"/>
      <c r="ABU89" s="2"/>
      <c r="ABV89" s="2"/>
      <c r="ABW89" s="2"/>
      <c r="ABX89" s="2"/>
      <c r="ABY89" s="2"/>
      <c r="ABZ89" s="2"/>
      <c r="ACA89" s="2"/>
      <c r="ACB89" s="2"/>
      <c r="ACC89" s="2"/>
      <c r="ACD89" s="2"/>
      <c r="ACE89" s="2"/>
      <c r="ACF89" s="2"/>
      <c r="ACG89" s="2"/>
      <c r="ACH89" s="2"/>
      <c r="ACI89" s="2"/>
      <c r="ACJ89" s="2"/>
      <c r="ACK89" s="2"/>
      <c r="ACL89" s="2"/>
      <c r="ACM89" s="2"/>
      <c r="ACN89" s="2"/>
      <c r="ACO89" s="2"/>
      <c r="ACP89" s="2"/>
      <c r="ACQ89" s="2"/>
      <c r="ACR89" s="2"/>
      <c r="ACS89" s="2"/>
      <c r="ACT89" s="2"/>
      <c r="ACU89" s="2"/>
      <c r="ACV89" s="2"/>
      <c r="ACW89" s="2"/>
      <c r="ACX89" s="2"/>
      <c r="ACY89" s="2"/>
      <c r="ACZ89" s="2"/>
      <c r="ADA89" s="2"/>
      <c r="ADB89" s="2"/>
      <c r="ADC89" s="2"/>
      <c r="ADD89" s="2"/>
      <c r="ADE89" s="2"/>
      <c r="ADF89" s="2"/>
      <c r="ADG89" s="2"/>
      <c r="ADH89" s="2"/>
      <c r="ADI89" s="2"/>
      <c r="ADJ89" s="2"/>
      <c r="ADK89" s="2"/>
      <c r="ADL89" s="2"/>
      <c r="ADM89" s="2"/>
      <c r="ADN89" s="2"/>
      <c r="ADO89" s="2"/>
      <c r="ADP89" s="2"/>
      <c r="ADQ89" s="2"/>
      <c r="ADR89" s="2"/>
      <c r="ADS89" s="2"/>
      <c r="ADT89" s="2"/>
      <c r="ADU89" s="2"/>
      <c r="ADV89" s="2"/>
      <c r="ADW89" s="2"/>
      <c r="ADX89" s="2"/>
      <c r="ADY89" s="2"/>
      <c r="ADZ89" s="2"/>
      <c r="AEA89" s="2"/>
      <c r="AEB89" s="2"/>
      <c r="AEC89" s="2"/>
      <c r="AED89" s="2"/>
      <c r="AEE89" s="2"/>
      <c r="AEF89" s="2"/>
      <c r="AEG89" s="2"/>
      <c r="AEH89" s="2"/>
      <c r="AEI89" s="2"/>
      <c r="AEJ89" s="2"/>
      <c r="AEK89" s="2"/>
      <c r="AEL89" s="2"/>
      <c r="AEM89" s="2"/>
      <c r="AEN89" s="2"/>
      <c r="AEO89" s="2"/>
      <c r="AEP89" s="2"/>
      <c r="AEQ89" s="2"/>
      <c r="AER89" s="2"/>
      <c r="AES89" s="2"/>
      <c r="AET89" s="2"/>
      <c r="AEU89" s="2"/>
      <c r="AEV89" s="2"/>
      <c r="AEW89" s="2"/>
      <c r="AEX89" s="2"/>
      <c r="AEY89" s="2"/>
      <c r="AEZ89" s="2"/>
      <c r="AFA89" s="2"/>
      <c r="AFB89" s="2"/>
      <c r="AFC89" s="2"/>
      <c r="AFD89" s="2"/>
      <c r="AFE89" s="2"/>
      <c r="AFF89" s="2"/>
      <c r="AFG89" s="2"/>
      <c r="AFH89" s="2"/>
      <c r="AFI89" s="2"/>
      <c r="AFJ89" s="2"/>
      <c r="AFK89" s="2"/>
      <c r="AFL89" s="2"/>
      <c r="AFM89" s="2"/>
      <c r="AFN89" s="2"/>
      <c r="AFO89" s="2"/>
      <c r="AFP89" s="2"/>
      <c r="AFQ89" s="2"/>
      <c r="AFR89" s="2"/>
      <c r="AFS89" s="2"/>
      <c r="AFT89" s="2"/>
      <c r="AFU89" s="2"/>
      <c r="AFV89" s="2"/>
      <c r="AFW89" s="2"/>
      <c r="AFX89" s="2"/>
      <c r="AFY89" s="2"/>
      <c r="AFZ89" s="2"/>
      <c r="AGA89" s="2"/>
      <c r="AGB89" s="2"/>
      <c r="AGC89" s="2"/>
      <c r="AGD89" s="2"/>
      <c r="AGE89" s="2"/>
      <c r="AGF89" s="2"/>
      <c r="AGG89" s="2"/>
      <c r="AGH89" s="2"/>
      <c r="AGI89" s="2"/>
      <c r="AGJ89" s="2"/>
      <c r="AGK89" s="2"/>
      <c r="AGL89" s="2"/>
      <c r="AGM89" s="2"/>
      <c r="AGN89" s="2"/>
      <c r="AGO89" s="2"/>
      <c r="AGP89" s="2"/>
      <c r="AGQ89" s="2"/>
      <c r="AGR89" s="2"/>
      <c r="AGS89" s="2"/>
      <c r="AGT89" s="2"/>
      <c r="AGU89" s="2"/>
      <c r="AGV89" s="2"/>
      <c r="AGW89" s="2"/>
      <c r="AGX89" s="2"/>
      <c r="AGY89" s="2"/>
      <c r="AGZ89" s="2"/>
      <c r="AHA89" s="2"/>
      <c r="AHB89" s="2"/>
      <c r="AHC89" s="2"/>
      <c r="AHD89" s="2"/>
      <c r="AHE89" s="2"/>
      <c r="AHF89" s="2"/>
      <c r="AHG89" s="2"/>
      <c r="AHH89" s="2"/>
      <c r="AHI89" s="2"/>
      <c r="AHJ89" s="2"/>
      <c r="AHK89" s="2"/>
      <c r="AHL89" s="2"/>
      <c r="AHM89" s="2"/>
      <c r="AHN89" s="2"/>
      <c r="AHO89" s="2"/>
      <c r="AHP89" s="2"/>
      <c r="AHQ89" s="2"/>
      <c r="AHR89" s="2"/>
      <c r="AHS89" s="2"/>
      <c r="AHT89" s="2"/>
      <c r="AHU89" s="2"/>
      <c r="AHV89" s="2"/>
      <c r="AHW89" s="2"/>
      <c r="AHX89" s="2"/>
      <c r="AHY89" s="2"/>
      <c r="AHZ89" s="2"/>
      <c r="AIA89" s="2"/>
      <c r="AIB89" s="2"/>
      <c r="AIC89" s="2"/>
      <c r="AID89" s="2"/>
      <c r="AIE89" s="2"/>
      <c r="AIF89" s="2"/>
      <c r="AIG89" s="2"/>
      <c r="AIH89" s="2"/>
      <c r="AII89" s="2"/>
      <c r="AIJ89" s="2"/>
      <c r="AIK89" s="2"/>
      <c r="AIL89" s="2"/>
      <c r="AIM89" s="2"/>
      <c r="AIN89" s="2"/>
      <c r="AIO89" s="2"/>
      <c r="AIP89" s="2"/>
      <c r="AIQ89" s="2"/>
      <c r="AIR89" s="2"/>
      <c r="AIS89" s="2"/>
      <c r="AIT89" s="2"/>
      <c r="AIU89" s="2"/>
      <c r="AIV89" s="2"/>
      <c r="AIW89" s="2"/>
      <c r="AIX89" s="2"/>
      <c r="AIY89" s="2"/>
      <c r="AIZ89" s="2"/>
      <c r="AJA89" s="2"/>
      <c r="AJB89" s="2"/>
      <c r="AJC89" s="2"/>
      <c r="AJD89" s="2"/>
      <c r="AJE89" s="2"/>
      <c r="AJF89" s="2"/>
      <c r="AJG89" s="2"/>
      <c r="AJH89" s="2"/>
      <c r="AJI89" s="2"/>
      <c r="AJJ89" s="2"/>
      <c r="AJK89" s="2"/>
      <c r="AJL89" s="2"/>
      <c r="AJM89" s="2"/>
      <c r="AJN89" s="2"/>
      <c r="AJO89" s="2"/>
      <c r="AJP89" s="2"/>
      <c r="AJQ89" s="2"/>
      <c r="AJR89" s="2"/>
      <c r="AJS89" s="2"/>
      <c r="AJT89" s="2"/>
      <c r="AJU89" s="2"/>
      <c r="AJV89" s="2"/>
      <c r="AJW89" s="2"/>
      <c r="AJX89" s="2"/>
      <c r="AJY89" s="2"/>
      <c r="AJZ89" s="2"/>
      <c r="AKA89" s="2"/>
      <c r="AKB89" s="2"/>
      <c r="AKC89" s="2"/>
      <c r="AKD89" s="2"/>
      <c r="AKE89" s="2"/>
      <c r="AKF89" s="2"/>
      <c r="AKG89" s="2"/>
      <c r="AKH89" s="2"/>
      <c r="AKI89" s="2"/>
      <c r="AKJ89" s="2"/>
      <c r="AKK89" s="2"/>
      <c r="AKL89" s="2"/>
      <c r="AKM89" s="2"/>
      <c r="AKN89" s="2"/>
      <c r="AKO89" s="2"/>
      <c r="AKP89" s="2"/>
      <c r="AKQ89" s="2"/>
      <c r="AKR89" s="2"/>
      <c r="AKS89" s="2"/>
      <c r="AKT89" s="2"/>
      <c r="AKU89" s="2"/>
      <c r="AKV89" s="2"/>
      <c r="AKW89" s="2"/>
      <c r="AKX89" s="2"/>
      <c r="AKY89" s="2"/>
      <c r="AKZ89" s="2"/>
      <c r="ALA89" s="2"/>
      <c r="ALB89" s="2"/>
      <c r="ALC89" s="2"/>
      <c r="ALD89" s="2"/>
      <c r="ALE89" s="2"/>
      <c r="ALF89" s="2"/>
      <c r="ALG89" s="2"/>
      <c r="ALH89" s="2"/>
      <c r="ALI89" s="2"/>
      <c r="ALJ89" s="2"/>
      <c r="ALK89" s="2"/>
      <c r="ALL89" s="2"/>
      <c r="ALM89" s="2"/>
      <c r="ALN89" s="2"/>
      <c r="ALO89" s="2"/>
      <c r="ALP89" s="2"/>
      <c r="ALQ89" s="2"/>
      <c r="ALR89" s="2"/>
      <c r="ALS89" s="2"/>
      <c r="ALT89" s="2"/>
      <c r="ALU89" s="2"/>
      <c r="ALV89" s="2"/>
      <c r="ALW89" s="2"/>
      <c r="ALX89" s="2"/>
      <c r="ALY89" s="2"/>
      <c r="ALZ89" s="2"/>
    </row>
    <row r="90" spans="1:1014">
      <c r="A90" s="49">
        <v>84</v>
      </c>
      <c r="B90" s="65" t="s">
        <v>201</v>
      </c>
      <c r="C90" s="65" t="s">
        <v>202</v>
      </c>
      <c r="D90" s="66">
        <f t="shared" si="15"/>
        <v>1859.1995000000002</v>
      </c>
      <c r="E90" s="81">
        <f t="shared" si="20"/>
        <v>2261.7980000000002</v>
      </c>
      <c r="F90" s="81"/>
      <c r="G90" s="73" t="s">
        <v>43</v>
      </c>
      <c r="H90" s="71">
        <v>1785</v>
      </c>
      <c r="I90" s="71">
        <v>1770</v>
      </c>
      <c r="J90" s="73" t="s">
        <v>43</v>
      </c>
      <c r="K90" s="72">
        <v>1620</v>
      </c>
      <c r="L90" s="72" t="s">
        <v>43</v>
      </c>
      <c r="M90" s="83">
        <v>220</v>
      </c>
      <c r="N90" s="84" t="s">
        <v>43</v>
      </c>
      <c r="O90" s="49">
        <f t="shared" si="16"/>
        <v>4</v>
      </c>
      <c r="P90" s="2"/>
      <c r="Q90" s="49">
        <f t="shared" si="24"/>
        <v>84</v>
      </c>
      <c r="R90" s="52" t="str">
        <f t="shared" si="22"/>
        <v>Prunus padus 'Watereri'</v>
      </c>
      <c r="S90" s="51">
        <f t="shared" si="23"/>
        <v>138.24491102385366</v>
      </c>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c r="IQ90" s="2"/>
      <c r="IR90" s="2"/>
      <c r="IS90" s="2"/>
      <c r="IT90" s="2"/>
      <c r="IU90" s="2"/>
      <c r="IV90" s="2"/>
      <c r="IW90" s="2"/>
      <c r="IX90" s="2"/>
      <c r="IY90" s="2"/>
      <c r="IZ90" s="2"/>
      <c r="JA90" s="2"/>
      <c r="JB90" s="2"/>
      <c r="JC90" s="2"/>
      <c r="JD90" s="2"/>
      <c r="JE90" s="2"/>
      <c r="JF90" s="2"/>
      <c r="JG90" s="2"/>
      <c r="JH90" s="2"/>
      <c r="JI90" s="2"/>
      <c r="JJ90" s="2"/>
      <c r="JK90" s="2"/>
      <c r="JL90" s="2"/>
      <c r="JM90" s="2"/>
      <c r="JN90" s="2"/>
      <c r="JO90" s="2"/>
      <c r="JP90" s="2"/>
      <c r="JQ90" s="2"/>
      <c r="JR90" s="2"/>
      <c r="JS90" s="2"/>
      <c r="JT90" s="2"/>
      <c r="JU90" s="2"/>
      <c r="JV90" s="2"/>
      <c r="JW90" s="2"/>
      <c r="JX90" s="2"/>
      <c r="JY90" s="2"/>
      <c r="JZ90" s="2"/>
      <c r="KA90" s="2"/>
      <c r="KB90" s="2"/>
      <c r="KC90" s="2"/>
      <c r="KD90" s="2"/>
      <c r="KE90" s="2"/>
      <c r="KF90" s="2"/>
      <c r="KG90" s="2"/>
      <c r="KH90" s="2"/>
      <c r="KI90" s="2"/>
      <c r="KJ90" s="2"/>
      <c r="KK90" s="2"/>
      <c r="KL90" s="2"/>
      <c r="KM90" s="2"/>
      <c r="KN90" s="2"/>
      <c r="KO90" s="2"/>
      <c r="KP90" s="2"/>
      <c r="KQ90" s="2"/>
      <c r="KR90" s="2"/>
      <c r="KS90" s="2"/>
      <c r="KT90" s="2"/>
      <c r="KU90" s="2"/>
      <c r="KV90" s="2"/>
      <c r="KW90" s="2"/>
      <c r="KX90" s="2"/>
      <c r="KY90" s="2"/>
      <c r="KZ90" s="2"/>
      <c r="LA90" s="2"/>
      <c r="LB90" s="2"/>
      <c r="LC90" s="2"/>
      <c r="LD90" s="2"/>
      <c r="LE90" s="2"/>
      <c r="LF90" s="2"/>
      <c r="LG90" s="2"/>
      <c r="LH90" s="2"/>
      <c r="LI90" s="2"/>
      <c r="LJ90" s="2"/>
      <c r="LK90" s="2"/>
      <c r="LL90" s="2"/>
      <c r="LM90" s="2"/>
      <c r="LN90" s="2"/>
      <c r="LO90" s="2"/>
      <c r="LP90" s="2"/>
      <c r="LQ90" s="2"/>
      <c r="LR90" s="2"/>
      <c r="LS90" s="2"/>
      <c r="LT90" s="2"/>
      <c r="LU90" s="2"/>
      <c r="LV90" s="2"/>
      <c r="LW90" s="2"/>
      <c r="LX90" s="2"/>
      <c r="LY90" s="2"/>
      <c r="LZ90" s="2"/>
      <c r="MA90" s="2"/>
      <c r="MB90" s="2"/>
      <c r="MC90" s="2"/>
      <c r="MD90" s="2"/>
      <c r="ME90" s="2"/>
      <c r="MF90" s="2"/>
      <c r="MG90" s="2"/>
      <c r="MH90" s="2"/>
      <c r="MI90" s="2"/>
      <c r="MJ90" s="2"/>
      <c r="MK90" s="2"/>
      <c r="ML90" s="2"/>
      <c r="MM90" s="2"/>
      <c r="MN90" s="2"/>
      <c r="MO90" s="2"/>
      <c r="MP90" s="2"/>
      <c r="MQ90" s="2"/>
      <c r="MR90" s="2"/>
      <c r="MS90" s="2"/>
      <c r="MT90" s="2"/>
      <c r="MU90" s="2"/>
      <c r="MV90" s="2"/>
      <c r="MW90" s="2"/>
      <c r="MX90" s="2"/>
      <c r="MY90" s="2"/>
      <c r="MZ90" s="2"/>
      <c r="NA90" s="2"/>
      <c r="NB90" s="2"/>
      <c r="NC90" s="2"/>
      <c r="ND90" s="2"/>
      <c r="NE90" s="2"/>
      <c r="NF90" s="2"/>
      <c r="NG90" s="2"/>
      <c r="NH90" s="2"/>
      <c r="NI90" s="2"/>
      <c r="NJ90" s="2"/>
      <c r="NK90" s="2"/>
      <c r="NL90" s="2"/>
      <c r="NM90" s="2"/>
      <c r="NN90" s="2"/>
      <c r="NO90" s="2"/>
      <c r="NP90" s="2"/>
      <c r="NQ90" s="2"/>
      <c r="NR90" s="2"/>
      <c r="NS90" s="2"/>
      <c r="NT90" s="2"/>
      <c r="NU90" s="2"/>
      <c r="NV90" s="2"/>
      <c r="NW90" s="2"/>
      <c r="NX90" s="2"/>
      <c r="NY90" s="2"/>
      <c r="NZ90" s="2"/>
      <c r="OA90" s="2"/>
      <c r="OB90" s="2"/>
      <c r="OC90" s="2"/>
      <c r="OD90" s="2"/>
      <c r="OE90" s="2"/>
      <c r="OF90" s="2"/>
      <c r="OG90" s="2"/>
      <c r="OH90" s="2"/>
      <c r="OI90" s="2"/>
      <c r="OJ90" s="2"/>
      <c r="OK90" s="2"/>
      <c r="OL90" s="2"/>
      <c r="OM90" s="2"/>
      <c r="ON90" s="2"/>
      <c r="OO90" s="2"/>
      <c r="OP90" s="2"/>
      <c r="OQ90" s="2"/>
      <c r="OR90" s="2"/>
      <c r="OS90" s="2"/>
      <c r="OT90" s="2"/>
      <c r="OU90" s="2"/>
      <c r="OV90" s="2"/>
      <c r="OW90" s="2"/>
      <c r="OX90" s="2"/>
      <c r="OY90" s="2"/>
      <c r="OZ90" s="2"/>
      <c r="PA90" s="2"/>
      <c r="PB90" s="2"/>
      <c r="PC90" s="2"/>
      <c r="PD90" s="2"/>
      <c r="PE90" s="2"/>
      <c r="PF90" s="2"/>
      <c r="PG90" s="2"/>
      <c r="PH90" s="2"/>
      <c r="PI90" s="2"/>
      <c r="PJ90" s="2"/>
      <c r="PK90" s="2"/>
      <c r="PL90" s="2"/>
      <c r="PM90" s="2"/>
      <c r="PN90" s="2"/>
      <c r="PO90" s="2"/>
      <c r="PP90" s="2"/>
      <c r="PQ90" s="2"/>
      <c r="PR90" s="2"/>
      <c r="PS90" s="2"/>
      <c r="PT90" s="2"/>
      <c r="PU90" s="2"/>
      <c r="PV90" s="2"/>
      <c r="PW90" s="2"/>
      <c r="PX90" s="2"/>
      <c r="PY90" s="2"/>
      <c r="PZ90" s="2"/>
      <c r="QA90" s="2"/>
      <c r="QB90" s="2"/>
      <c r="QC90" s="2"/>
      <c r="QD90" s="2"/>
      <c r="QE90" s="2"/>
      <c r="QF90" s="2"/>
      <c r="QG90" s="2"/>
      <c r="QH90" s="2"/>
      <c r="QI90" s="2"/>
      <c r="QJ90" s="2"/>
      <c r="QK90" s="2"/>
      <c r="QL90" s="2"/>
      <c r="QM90" s="2"/>
      <c r="QN90" s="2"/>
      <c r="QO90" s="2"/>
      <c r="QP90" s="2"/>
      <c r="QQ90" s="2"/>
      <c r="QR90" s="2"/>
      <c r="QS90" s="2"/>
      <c r="QT90" s="2"/>
      <c r="QU90" s="2"/>
      <c r="QV90" s="2"/>
      <c r="QW90" s="2"/>
      <c r="QX90" s="2"/>
      <c r="QY90" s="2"/>
      <c r="QZ90" s="2"/>
      <c r="RA90" s="2"/>
      <c r="RB90" s="2"/>
      <c r="RC90" s="2"/>
      <c r="RD90" s="2"/>
      <c r="RE90" s="2"/>
      <c r="RF90" s="2"/>
      <c r="RG90" s="2"/>
      <c r="RH90" s="2"/>
      <c r="RI90" s="2"/>
      <c r="RJ90" s="2"/>
      <c r="RK90" s="2"/>
      <c r="RL90" s="2"/>
      <c r="RM90" s="2"/>
      <c r="RN90" s="2"/>
      <c r="RO90" s="2"/>
      <c r="RP90" s="2"/>
      <c r="RQ90" s="2"/>
      <c r="RR90" s="2"/>
      <c r="RS90" s="2"/>
      <c r="RT90" s="2"/>
      <c r="RU90" s="2"/>
      <c r="RV90" s="2"/>
      <c r="RW90" s="2"/>
      <c r="RX90" s="2"/>
      <c r="RY90" s="2"/>
      <c r="RZ90" s="2"/>
      <c r="SA90" s="2"/>
      <c r="SB90" s="2"/>
      <c r="SC90" s="2"/>
      <c r="SD90" s="2"/>
      <c r="SE90" s="2"/>
      <c r="SF90" s="2"/>
      <c r="SG90" s="2"/>
      <c r="SH90" s="2"/>
      <c r="SI90" s="2"/>
      <c r="SJ90" s="2"/>
      <c r="SK90" s="2"/>
      <c r="SL90" s="2"/>
      <c r="SM90" s="2"/>
      <c r="SN90" s="2"/>
      <c r="SO90" s="2"/>
      <c r="SP90" s="2"/>
      <c r="SQ90" s="2"/>
      <c r="SR90" s="2"/>
      <c r="SS90" s="2"/>
      <c r="ST90" s="2"/>
      <c r="SU90" s="2"/>
      <c r="SV90" s="2"/>
      <c r="SW90" s="2"/>
      <c r="SX90" s="2"/>
      <c r="SY90" s="2"/>
      <c r="SZ90" s="2"/>
      <c r="TA90" s="2"/>
      <c r="TB90" s="2"/>
      <c r="TC90" s="2"/>
      <c r="TD90" s="2"/>
      <c r="TE90" s="2"/>
      <c r="TF90" s="2"/>
      <c r="TG90" s="2"/>
      <c r="TH90" s="2"/>
      <c r="TI90" s="2"/>
      <c r="TJ90" s="2"/>
      <c r="TK90" s="2"/>
      <c r="TL90" s="2"/>
      <c r="TM90" s="2"/>
      <c r="TN90" s="2"/>
      <c r="TO90" s="2"/>
      <c r="TP90" s="2"/>
      <c r="TQ90" s="2"/>
      <c r="TR90" s="2"/>
      <c r="TS90" s="2"/>
      <c r="TT90" s="2"/>
      <c r="TU90" s="2"/>
      <c r="TV90" s="2"/>
      <c r="TW90" s="2"/>
      <c r="TX90" s="2"/>
      <c r="TY90" s="2"/>
      <c r="TZ90" s="2"/>
      <c r="UA90" s="2"/>
      <c r="UB90" s="2"/>
      <c r="UC90" s="2"/>
      <c r="UD90" s="2"/>
      <c r="UE90" s="2"/>
      <c r="UF90" s="2"/>
      <c r="UG90" s="2"/>
      <c r="UH90" s="2"/>
      <c r="UI90" s="2"/>
      <c r="UJ90" s="2"/>
      <c r="UK90" s="2"/>
      <c r="UL90" s="2"/>
      <c r="UM90" s="2"/>
      <c r="UN90" s="2"/>
      <c r="UO90" s="2"/>
      <c r="UP90" s="2"/>
      <c r="UQ90" s="2"/>
      <c r="UR90" s="2"/>
      <c r="US90" s="2"/>
      <c r="UT90" s="2"/>
      <c r="UU90" s="2"/>
      <c r="UV90" s="2"/>
      <c r="UW90" s="2"/>
      <c r="UX90" s="2"/>
      <c r="UY90" s="2"/>
      <c r="UZ90" s="2"/>
      <c r="VA90" s="2"/>
      <c r="VB90" s="2"/>
      <c r="VC90" s="2"/>
      <c r="VD90" s="2"/>
      <c r="VE90" s="2"/>
      <c r="VF90" s="2"/>
      <c r="VG90" s="2"/>
      <c r="VH90" s="2"/>
      <c r="VI90" s="2"/>
      <c r="VJ90" s="2"/>
      <c r="VK90" s="2"/>
      <c r="VL90" s="2"/>
      <c r="VM90" s="2"/>
      <c r="VN90" s="2"/>
      <c r="VO90" s="2"/>
      <c r="VP90" s="2"/>
      <c r="VQ90" s="2"/>
      <c r="VR90" s="2"/>
      <c r="VS90" s="2"/>
      <c r="VT90" s="2"/>
      <c r="VU90" s="2"/>
      <c r="VV90" s="2"/>
      <c r="VW90" s="2"/>
      <c r="VX90" s="2"/>
      <c r="VY90" s="2"/>
      <c r="VZ90" s="2"/>
      <c r="WA90" s="2"/>
      <c r="WB90" s="2"/>
      <c r="WC90" s="2"/>
      <c r="WD90" s="2"/>
      <c r="WE90" s="2"/>
      <c r="WF90" s="2"/>
      <c r="WG90" s="2"/>
      <c r="WH90" s="2"/>
      <c r="WI90" s="2"/>
      <c r="WJ90" s="2"/>
      <c r="WK90" s="2"/>
      <c r="WL90" s="2"/>
      <c r="WM90" s="2"/>
      <c r="WN90" s="2"/>
      <c r="WO90" s="2"/>
      <c r="WP90" s="2"/>
      <c r="WQ90" s="2"/>
      <c r="WR90" s="2"/>
      <c r="WS90" s="2"/>
      <c r="WT90" s="2"/>
      <c r="WU90" s="2"/>
      <c r="WV90" s="2"/>
      <c r="WW90" s="2"/>
      <c r="WX90" s="2"/>
      <c r="WY90" s="2"/>
      <c r="WZ90" s="2"/>
      <c r="XA90" s="2"/>
      <c r="XB90" s="2"/>
      <c r="XC90" s="2"/>
      <c r="XD90" s="2"/>
      <c r="XE90" s="2"/>
      <c r="XF90" s="2"/>
      <c r="XG90" s="2"/>
      <c r="XH90" s="2"/>
      <c r="XI90" s="2"/>
      <c r="XJ90" s="2"/>
      <c r="XK90" s="2"/>
      <c r="XL90" s="2"/>
      <c r="XM90" s="2"/>
      <c r="XN90" s="2"/>
      <c r="XO90" s="2"/>
      <c r="XP90" s="2"/>
      <c r="XQ90" s="2"/>
      <c r="XR90" s="2"/>
      <c r="XS90" s="2"/>
      <c r="XT90" s="2"/>
      <c r="XU90" s="2"/>
      <c r="XV90" s="2"/>
      <c r="XW90" s="2"/>
      <c r="XX90" s="2"/>
      <c r="XY90" s="2"/>
      <c r="XZ90" s="2"/>
      <c r="YA90" s="2"/>
      <c r="YB90" s="2"/>
      <c r="YC90" s="2"/>
      <c r="YD90" s="2"/>
      <c r="YE90" s="2"/>
      <c r="YF90" s="2"/>
      <c r="YG90" s="2"/>
      <c r="YH90" s="2"/>
      <c r="YI90" s="2"/>
      <c r="YJ90" s="2"/>
      <c r="YK90" s="2"/>
      <c r="YL90" s="2"/>
      <c r="YM90" s="2"/>
      <c r="YN90" s="2"/>
      <c r="YO90" s="2"/>
      <c r="YP90" s="2"/>
      <c r="YQ90" s="2"/>
      <c r="YR90" s="2"/>
      <c r="YS90" s="2"/>
      <c r="YT90" s="2"/>
      <c r="YU90" s="2"/>
      <c r="YV90" s="2"/>
      <c r="YW90" s="2"/>
      <c r="YX90" s="2"/>
      <c r="YY90" s="2"/>
      <c r="YZ90" s="2"/>
      <c r="ZA90" s="2"/>
      <c r="ZB90" s="2"/>
      <c r="ZC90" s="2"/>
      <c r="ZD90" s="2"/>
      <c r="ZE90" s="2"/>
      <c r="ZF90" s="2"/>
      <c r="ZG90" s="2"/>
      <c r="ZH90" s="2"/>
      <c r="ZI90" s="2"/>
      <c r="ZJ90" s="2"/>
      <c r="ZK90" s="2"/>
      <c r="ZL90" s="2"/>
      <c r="ZM90" s="2"/>
      <c r="ZN90" s="2"/>
      <c r="ZO90" s="2"/>
      <c r="ZP90" s="2"/>
      <c r="ZQ90" s="2"/>
      <c r="ZR90" s="2"/>
      <c r="ZS90" s="2"/>
      <c r="ZT90" s="2"/>
      <c r="ZU90" s="2"/>
      <c r="ZV90" s="2"/>
      <c r="ZW90" s="2"/>
      <c r="ZX90" s="2"/>
      <c r="ZY90" s="2"/>
      <c r="ZZ90" s="2"/>
      <c r="AAA90" s="2"/>
      <c r="AAB90" s="2"/>
      <c r="AAC90" s="2"/>
      <c r="AAD90" s="2"/>
      <c r="AAE90" s="2"/>
      <c r="AAF90" s="2"/>
      <c r="AAG90" s="2"/>
      <c r="AAH90" s="2"/>
      <c r="AAI90" s="2"/>
      <c r="AAJ90" s="2"/>
      <c r="AAK90" s="2"/>
      <c r="AAL90" s="2"/>
      <c r="AAM90" s="2"/>
      <c r="AAN90" s="2"/>
      <c r="AAO90" s="2"/>
      <c r="AAP90" s="2"/>
      <c r="AAQ90" s="2"/>
      <c r="AAR90" s="2"/>
      <c r="AAS90" s="2"/>
      <c r="AAT90" s="2"/>
      <c r="AAU90" s="2"/>
      <c r="AAV90" s="2"/>
      <c r="AAW90" s="2"/>
      <c r="AAX90" s="2"/>
      <c r="AAY90" s="2"/>
      <c r="AAZ90" s="2"/>
      <c r="ABA90" s="2"/>
      <c r="ABB90" s="2"/>
      <c r="ABC90" s="2"/>
      <c r="ABD90" s="2"/>
      <c r="ABE90" s="2"/>
      <c r="ABF90" s="2"/>
      <c r="ABG90" s="2"/>
      <c r="ABH90" s="2"/>
      <c r="ABI90" s="2"/>
      <c r="ABJ90" s="2"/>
      <c r="ABK90" s="2"/>
      <c r="ABL90" s="2"/>
      <c r="ABM90" s="2"/>
      <c r="ABN90" s="2"/>
      <c r="ABO90" s="2"/>
      <c r="ABP90" s="2"/>
      <c r="ABQ90" s="2"/>
      <c r="ABR90" s="2"/>
      <c r="ABS90" s="2"/>
      <c r="ABT90" s="2"/>
      <c r="ABU90" s="2"/>
      <c r="ABV90" s="2"/>
      <c r="ABW90" s="2"/>
      <c r="ABX90" s="2"/>
      <c r="ABY90" s="2"/>
      <c r="ABZ90" s="2"/>
      <c r="ACA90" s="2"/>
      <c r="ACB90" s="2"/>
      <c r="ACC90" s="2"/>
      <c r="ACD90" s="2"/>
      <c r="ACE90" s="2"/>
      <c r="ACF90" s="2"/>
      <c r="ACG90" s="2"/>
      <c r="ACH90" s="2"/>
      <c r="ACI90" s="2"/>
      <c r="ACJ90" s="2"/>
      <c r="ACK90" s="2"/>
      <c r="ACL90" s="2"/>
      <c r="ACM90" s="2"/>
      <c r="ACN90" s="2"/>
      <c r="ACO90" s="2"/>
      <c r="ACP90" s="2"/>
      <c r="ACQ90" s="2"/>
      <c r="ACR90" s="2"/>
      <c r="ACS90" s="2"/>
      <c r="ACT90" s="2"/>
      <c r="ACU90" s="2"/>
      <c r="ACV90" s="2"/>
      <c r="ACW90" s="2"/>
      <c r="ACX90" s="2"/>
      <c r="ACY90" s="2"/>
      <c r="ACZ90" s="2"/>
      <c r="ADA90" s="2"/>
      <c r="ADB90" s="2"/>
      <c r="ADC90" s="2"/>
      <c r="ADD90" s="2"/>
      <c r="ADE90" s="2"/>
      <c r="ADF90" s="2"/>
      <c r="ADG90" s="2"/>
      <c r="ADH90" s="2"/>
      <c r="ADI90" s="2"/>
      <c r="ADJ90" s="2"/>
      <c r="ADK90" s="2"/>
      <c r="ADL90" s="2"/>
      <c r="ADM90" s="2"/>
      <c r="ADN90" s="2"/>
      <c r="ADO90" s="2"/>
      <c r="ADP90" s="2"/>
      <c r="ADQ90" s="2"/>
      <c r="ADR90" s="2"/>
      <c r="ADS90" s="2"/>
      <c r="ADT90" s="2"/>
      <c r="ADU90" s="2"/>
      <c r="ADV90" s="2"/>
      <c r="ADW90" s="2"/>
      <c r="ADX90" s="2"/>
      <c r="ADY90" s="2"/>
      <c r="ADZ90" s="2"/>
      <c r="AEA90" s="2"/>
      <c r="AEB90" s="2"/>
      <c r="AEC90" s="2"/>
      <c r="AED90" s="2"/>
      <c r="AEE90" s="2"/>
      <c r="AEF90" s="2"/>
      <c r="AEG90" s="2"/>
      <c r="AEH90" s="2"/>
      <c r="AEI90" s="2"/>
      <c r="AEJ90" s="2"/>
      <c r="AEK90" s="2"/>
      <c r="AEL90" s="2"/>
      <c r="AEM90" s="2"/>
      <c r="AEN90" s="2"/>
      <c r="AEO90" s="2"/>
      <c r="AEP90" s="2"/>
      <c r="AEQ90" s="2"/>
      <c r="AER90" s="2"/>
      <c r="AES90" s="2"/>
      <c r="AET90" s="2"/>
      <c r="AEU90" s="2"/>
      <c r="AEV90" s="2"/>
      <c r="AEW90" s="2"/>
      <c r="AEX90" s="2"/>
      <c r="AEY90" s="2"/>
      <c r="AEZ90" s="2"/>
      <c r="AFA90" s="2"/>
      <c r="AFB90" s="2"/>
      <c r="AFC90" s="2"/>
      <c r="AFD90" s="2"/>
      <c r="AFE90" s="2"/>
      <c r="AFF90" s="2"/>
      <c r="AFG90" s="2"/>
      <c r="AFH90" s="2"/>
      <c r="AFI90" s="2"/>
      <c r="AFJ90" s="2"/>
      <c r="AFK90" s="2"/>
      <c r="AFL90" s="2"/>
      <c r="AFM90" s="2"/>
      <c r="AFN90" s="2"/>
      <c r="AFO90" s="2"/>
      <c r="AFP90" s="2"/>
      <c r="AFQ90" s="2"/>
      <c r="AFR90" s="2"/>
      <c r="AFS90" s="2"/>
      <c r="AFT90" s="2"/>
      <c r="AFU90" s="2"/>
      <c r="AFV90" s="2"/>
      <c r="AFW90" s="2"/>
      <c r="AFX90" s="2"/>
      <c r="AFY90" s="2"/>
      <c r="AFZ90" s="2"/>
      <c r="AGA90" s="2"/>
      <c r="AGB90" s="2"/>
      <c r="AGC90" s="2"/>
      <c r="AGD90" s="2"/>
      <c r="AGE90" s="2"/>
      <c r="AGF90" s="2"/>
      <c r="AGG90" s="2"/>
      <c r="AGH90" s="2"/>
      <c r="AGI90" s="2"/>
      <c r="AGJ90" s="2"/>
      <c r="AGK90" s="2"/>
      <c r="AGL90" s="2"/>
      <c r="AGM90" s="2"/>
      <c r="AGN90" s="2"/>
      <c r="AGO90" s="2"/>
      <c r="AGP90" s="2"/>
      <c r="AGQ90" s="2"/>
      <c r="AGR90" s="2"/>
      <c r="AGS90" s="2"/>
      <c r="AGT90" s="2"/>
      <c r="AGU90" s="2"/>
      <c r="AGV90" s="2"/>
      <c r="AGW90" s="2"/>
      <c r="AGX90" s="2"/>
      <c r="AGY90" s="2"/>
      <c r="AGZ90" s="2"/>
      <c r="AHA90" s="2"/>
      <c r="AHB90" s="2"/>
      <c r="AHC90" s="2"/>
      <c r="AHD90" s="2"/>
      <c r="AHE90" s="2"/>
      <c r="AHF90" s="2"/>
      <c r="AHG90" s="2"/>
      <c r="AHH90" s="2"/>
      <c r="AHI90" s="2"/>
      <c r="AHJ90" s="2"/>
      <c r="AHK90" s="2"/>
      <c r="AHL90" s="2"/>
      <c r="AHM90" s="2"/>
      <c r="AHN90" s="2"/>
      <c r="AHO90" s="2"/>
      <c r="AHP90" s="2"/>
      <c r="AHQ90" s="2"/>
      <c r="AHR90" s="2"/>
      <c r="AHS90" s="2"/>
      <c r="AHT90" s="2"/>
      <c r="AHU90" s="2"/>
      <c r="AHV90" s="2"/>
      <c r="AHW90" s="2"/>
      <c r="AHX90" s="2"/>
      <c r="AHY90" s="2"/>
      <c r="AHZ90" s="2"/>
      <c r="AIA90" s="2"/>
      <c r="AIB90" s="2"/>
      <c r="AIC90" s="2"/>
      <c r="AID90" s="2"/>
      <c r="AIE90" s="2"/>
      <c r="AIF90" s="2"/>
      <c r="AIG90" s="2"/>
      <c r="AIH90" s="2"/>
      <c r="AII90" s="2"/>
      <c r="AIJ90" s="2"/>
      <c r="AIK90" s="2"/>
      <c r="AIL90" s="2"/>
      <c r="AIM90" s="2"/>
      <c r="AIN90" s="2"/>
      <c r="AIO90" s="2"/>
      <c r="AIP90" s="2"/>
      <c r="AIQ90" s="2"/>
      <c r="AIR90" s="2"/>
      <c r="AIS90" s="2"/>
      <c r="AIT90" s="2"/>
      <c r="AIU90" s="2"/>
      <c r="AIV90" s="2"/>
      <c r="AIW90" s="2"/>
      <c r="AIX90" s="2"/>
      <c r="AIY90" s="2"/>
      <c r="AIZ90" s="2"/>
      <c r="AJA90" s="2"/>
      <c r="AJB90" s="2"/>
      <c r="AJC90" s="2"/>
      <c r="AJD90" s="2"/>
      <c r="AJE90" s="2"/>
      <c r="AJF90" s="2"/>
      <c r="AJG90" s="2"/>
      <c r="AJH90" s="2"/>
      <c r="AJI90" s="2"/>
      <c r="AJJ90" s="2"/>
      <c r="AJK90" s="2"/>
      <c r="AJL90" s="2"/>
      <c r="AJM90" s="2"/>
      <c r="AJN90" s="2"/>
      <c r="AJO90" s="2"/>
      <c r="AJP90" s="2"/>
      <c r="AJQ90" s="2"/>
      <c r="AJR90" s="2"/>
      <c r="AJS90" s="2"/>
      <c r="AJT90" s="2"/>
      <c r="AJU90" s="2"/>
      <c r="AJV90" s="2"/>
      <c r="AJW90" s="2"/>
      <c r="AJX90" s="2"/>
      <c r="AJY90" s="2"/>
      <c r="AJZ90" s="2"/>
      <c r="AKA90" s="2"/>
      <c r="AKB90" s="2"/>
      <c r="AKC90" s="2"/>
      <c r="AKD90" s="2"/>
      <c r="AKE90" s="2"/>
      <c r="AKF90" s="2"/>
      <c r="AKG90" s="2"/>
      <c r="AKH90" s="2"/>
      <c r="AKI90" s="2"/>
      <c r="AKJ90" s="2"/>
      <c r="AKK90" s="2"/>
      <c r="AKL90" s="2"/>
      <c r="AKM90" s="2"/>
      <c r="AKN90" s="2"/>
      <c r="AKO90" s="2"/>
      <c r="AKP90" s="2"/>
      <c r="AKQ90" s="2"/>
      <c r="AKR90" s="2"/>
      <c r="AKS90" s="2"/>
      <c r="AKT90" s="2"/>
      <c r="AKU90" s="2"/>
      <c r="AKV90" s="2"/>
      <c r="AKW90" s="2"/>
      <c r="AKX90" s="2"/>
      <c r="AKY90" s="2"/>
      <c r="AKZ90" s="2"/>
      <c r="ALA90" s="2"/>
      <c r="ALB90" s="2"/>
      <c r="ALC90" s="2"/>
      <c r="ALD90" s="2"/>
      <c r="ALE90" s="2"/>
      <c r="ALF90" s="2"/>
      <c r="ALG90" s="2"/>
      <c r="ALH90" s="2"/>
      <c r="ALI90" s="2"/>
      <c r="ALJ90" s="2"/>
      <c r="ALK90" s="2"/>
      <c r="ALL90" s="2"/>
      <c r="ALM90" s="2"/>
      <c r="ALN90" s="2"/>
      <c r="ALO90" s="2"/>
      <c r="ALP90" s="2"/>
      <c r="ALQ90" s="2"/>
      <c r="ALR90" s="2"/>
      <c r="ALS90" s="2"/>
      <c r="ALT90" s="2"/>
      <c r="ALU90" s="2"/>
      <c r="ALV90" s="2"/>
      <c r="ALW90" s="2"/>
      <c r="ALX90" s="2"/>
      <c r="ALY90" s="2"/>
      <c r="ALZ90" s="2"/>
    </row>
    <row r="91" spans="1:1014">
      <c r="A91" s="49">
        <v>85</v>
      </c>
      <c r="B91" s="65" t="s">
        <v>203</v>
      </c>
      <c r="C91" s="65" t="s">
        <v>204</v>
      </c>
      <c r="D91" s="66">
        <f t="shared" si="15"/>
        <v>2442.0450000000001</v>
      </c>
      <c r="E91" s="81">
        <f t="shared" si="20"/>
        <v>2570.2250000000004</v>
      </c>
      <c r="F91" s="81"/>
      <c r="G91" s="71">
        <v>2600</v>
      </c>
      <c r="H91" s="71">
        <v>2485</v>
      </c>
      <c r="I91" s="72" t="s">
        <v>43</v>
      </c>
      <c r="J91" s="72" t="s">
        <v>84</v>
      </c>
      <c r="K91" s="72">
        <v>2310</v>
      </c>
      <c r="L91" s="72">
        <v>2245</v>
      </c>
      <c r="M91" s="83">
        <v>250</v>
      </c>
      <c r="N91" s="84" t="s">
        <v>43</v>
      </c>
      <c r="O91" s="49">
        <f t="shared" si="16"/>
        <v>5</v>
      </c>
      <c r="P91" s="2"/>
      <c r="Q91" s="49">
        <f t="shared" si="24"/>
        <v>85</v>
      </c>
      <c r="R91" s="52" t="str">
        <f t="shared" si="22"/>
        <v>Prunus padus 'Colorata'</v>
      </c>
      <c r="S91" s="51">
        <f t="shared" si="23"/>
        <v>181.58368359137719</v>
      </c>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c r="IW91" s="2"/>
      <c r="IX91" s="2"/>
      <c r="IY91" s="2"/>
      <c r="IZ91" s="2"/>
      <c r="JA91" s="2"/>
      <c r="JB91" s="2"/>
      <c r="JC91" s="2"/>
      <c r="JD91" s="2"/>
      <c r="JE91" s="2"/>
      <c r="JF91" s="2"/>
      <c r="JG91" s="2"/>
      <c r="JH91" s="2"/>
      <c r="JI91" s="2"/>
      <c r="JJ91" s="2"/>
      <c r="JK91" s="2"/>
      <c r="JL91" s="2"/>
      <c r="JM91" s="2"/>
      <c r="JN91" s="2"/>
      <c r="JO91" s="2"/>
      <c r="JP91" s="2"/>
      <c r="JQ91" s="2"/>
      <c r="JR91" s="2"/>
      <c r="JS91" s="2"/>
      <c r="JT91" s="2"/>
      <c r="JU91" s="2"/>
      <c r="JV91" s="2"/>
      <c r="JW91" s="2"/>
      <c r="JX91" s="2"/>
      <c r="JY91" s="2"/>
      <c r="JZ91" s="2"/>
      <c r="KA91" s="2"/>
      <c r="KB91" s="2"/>
      <c r="KC91" s="2"/>
      <c r="KD91" s="2"/>
      <c r="KE91" s="2"/>
      <c r="KF91" s="2"/>
      <c r="KG91" s="2"/>
      <c r="KH91" s="2"/>
      <c r="KI91" s="2"/>
      <c r="KJ91" s="2"/>
      <c r="KK91" s="2"/>
      <c r="KL91" s="2"/>
      <c r="KM91" s="2"/>
      <c r="KN91" s="2"/>
      <c r="KO91" s="2"/>
      <c r="KP91" s="2"/>
      <c r="KQ91" s="2"/>
      <c r="KR91" s="2"/>
      <c r="KS91" s="2"/>
      <c r="KT91" s="2"/>
      <c r="KU91" s="2"/>
      <c r="KV91" s="2"/>
      <c r="KW91" s="2"/>
      <c r="KX91" s="2"/>
      <c r="KY91" s="2"/>
      <c r="KZ91" s="2"/>
      <c r="LA91" s="2"/>
      <c r="LB91" s="2"/>
      <c r="LC91" s="2"/>
      <c r="LD91" s="2"/>
      <c r="LE91" s="2"/>
      <c r="LF91" s="2"/>
      <c r="LG91" s="2"/>
      <c r="LH91" s="2"/>
      <c r="LI91" s="2"/>
      <c r="LJ91" s="2"/>
      <c r="LK91" s="2"/>
      <c r="LL91" s="2"/>
      <c r="LM91" s="2"/>
      <c r="LN91" s="2"/>
      <c r="LO91" s="2"/>
      <c r="LP91" s="2"/>
      <c r="LQ91" s="2"/>
      <c r="LR91" s="2"/>
      <c r="LS91" s="2"/>
      <c r="LT91" s="2"/>
      <c r="LU91" s="2"/>
      <c r="LV91" s="2"/>
      <c r="LW91" s="2"/>
      <c r="LX91" s="2"/>
      <c r="LY91" s="2"/>
      <c r="LZ91" s="2"/>
      <c r="MA91" s="2"/>
      <c r="MB91" s="2"/>
      <c r="MC91" s="2"/>
      <c r="MD91" s="2"/>
      <c r="ME91" s="2"/>
      <c r="MF91" s="2"/>
      <c r="MG91" s="2"/>
      <c r="MH91" s="2"/>
      <c r="MI91" s="2"/>
      <c r="MJ91" s="2"/>
      <c r="MK91" s="2"/>
      <c r="ML91" s="2"/>
      <c r="MM91" s="2"/>
      <c r="MN91" s="2"/>
      <c r="MO91" s="2"/>
      <c r="MP91" s="2"/>
      <c r="MQ91" s="2"/>
      <c r="MR91" s="2"/>
      <c r="MS91" s="2"/>
      <c r="MT91" s="2"/>
      <c r="MU91" s="2"/>
      <c r="MV91" s="2"/>
      <c r="MW91" s="2"/>
      <c r="MX91" s="2"/>
      <c r="MY91" s="2"/>
      <c r="MZ91" s="2"/>
      <c r="NA91" s="2"/>
      <c r="NB91" s="2"/>
      <c r="NC91" s="2"/>
      <c r="ND91" s="2"/>
      <c r="NE91" s="2"/>
      <c r="NF91" s="2"/>
      <c r="NG91" s="2"/>
      <c r="NH91" s="2"/>
      <c r="NI91" s="2"/>
      <c r="NJ91" s="2"/>
      <c r="NK91" s="2"/>
      <c r="NL91" s="2"/>
      <c r="NM91" s="2"/>
      <c r="NN91" s="2"/>
      <c r="NO91" s="2"/>
      <c r="NP91" s="2"/>
      <c r="NQ91" s="2"/>
      <c r="NR91" s="2"/>
      <c r="NS91" s="2"/>
      <c r="NT91" s="2"/>
      <c r="NU91" s="2"/>
      <c r="NV91" s="2"/>
      <c r="NW91" s="2"/>
      <c r="NX91" s="2"/>
      <c r="NY91" s="2"/>
      <c r="NZ91" s="2"/>
      <c r="OA91" s="2"/>
      <c r="OB91" s="2"/>
      <c r="OC91" s="2"/>
      <c r="OD91" s="2"/>
      <c r="OE91" s="2"/>
      <c r="OF91" s="2"/>
      <c r="OG91" s="2"/>
      <c r="OH91" s="2"/>
      <c r="OI91" s="2"/>
      <c r="OJ91" s="2"/>
      <c r="OK91" s="2"/>
      <c r="OL91" s="2"/>
      <c r="OM91" s="2"/>
      <c r="ON91" s="2"/>
      <c r="OO91" s="2"/>
      <c r="OP91" s="2"/>
      <c r="OQ91" s="2"/>
      <c r="OR91" s="2"/>
      <c r="OS91" s="2"/>
      <c r="OT91" s="2"/>
      <c r="OU91" s="2"/>
      <c r="OV91" s="2"/>
      <c r="OW91" s="2"/>
      <c r="OX91" s="2"/>
      <c r="OY91" s="2"/>
      <c r="OZ91" s="2"/>
      <c r="PA91" s="2"/>
      <c r="PB91" s="2"/>
      <c r="PC91" s="2"/>
      <c r="PD91" s="2"/>
      <c r="PE91" s="2"/>
      <c r="PF91" s="2"/>
      <c r="PG91" s="2"/>
      <c r="PH91" s="2"/>
      <c r="PI91" s="2"/>
      <c r="PJ91" s="2"/>
      <c r="PK91" s="2"/>
      <c r="PL91" s="2"/>
      <c r="PM91" s="2"/>
      <c r="PN91" s="2"/>
      <c r="PO91" s="2"/>
      <c r="PP91" s="2"/>
      <c r="PQ91" s="2"/>
      <c r="PR91" s="2"/>
      <c r="PS91" s="2"/>
      <c r="PT91" s="2"/>
      <c r="PU91" s="2"/>
      <c r="PV91" s="2"/>
      <c r="PW91" s="2"/>
      <c r="PX91" s="2"/>
      <c r="PY91" s="2"/>
      <c r="PZ91" s="2"/>
      <c r="QA91" s="2"/>
      <c r="QB91" s="2"/>
      <c r="QC91" s="2"/>
      <c r="QD91" s="2"/>
      <c r="QE91" s="2"/>
      <c r="QF91" s="2"/>
      <c r="QG91" s="2"/>
      <c r="QH91" s="2"/>
      <c r="QI91" s="2"/>
      <c r="QJ91" s="2"/>
      <c r="QK91" s="2"/>
      <c r="QL91" s="2"/>
      <c r="QM91" s="2"/>
      <c r="QN91" s="2"/>
      <c r="QO91" s="2"/>
      <c r="QP91" s="2"/>
      <c r="QQ91" s="2"/>
      <c r="QR91" s="2"/>
      <c r="QS91" s="2"/>
      <c r="QT91" s="2"/>
      <c r="QU91" s="2"/>
      <c r="QV91" s="2"/>
      <c r="QW91" s="2"/>
      <c r="QX91" s="2"/>
      <c r="QY91" s="2"/>
      <c r="QZ91" s="2"/>
      <c r="RA91" s="2"/>
      <c r="RB91" s="2"/>
      <c r="RC91" s="2"/>
      <c r="RD91" s="2"/>
      <c r="RE91" s="2"/>
      <c r="RF91" s="2"/>
      <c r="RG91" s="2"/>
      <c r="RH91" s="2"/>
      <c r="RI91" s="2"/>
      <c r="RJ91" s="2"/>
      <c r="RK91" s="2"/>
      <c r="RL91" s="2"/>
      <c r="RM91" s="2"/>
      <c r="RN91" s="2"/>
      <c r="RO91" s="2"/>
      <c r="RP91" s="2"/>
      <c r="RQ91" s="2"/>
      <c r="RR91" s="2"/>
      <c r="RS91" s="2"/>
      <c r="RT91" s="2"/>
      <c r="RU91" s="2"/>
      <c r="RV91" s="2"/>
      <c r="RW91" s="2"/>
      <c r="RX91" s="2"/>
      <c r="RY91" s="2"/>
      <c r="RZ91" s="2"/>
      <c r="SA91" s="2"/>
      <c r="SB91" s="2"/>
      <c r="SC91" s="2"/>
      <c r="SD91" s="2"/>
      <c r="SE91" s="2"/>
      <c r="SF91" s="2"/>
      <c r="SG91" s="2"/>
      <c r="SH91" s="2"/>
      <c r="SI91" s="2"/>
      <c r="SJ91" s="2"/>
      <c r="SK91" s="2"/>
      <c r="SL91" s="2"/>
      <c r="SM91" s="2"/>
      <c r="SN91" s="2"/>
      <c r="SO91" s="2"/>
      <c r="SP91" s="2"/>
      <c r="SQ91" s="2"/>
      <c r="SR91" s="2"/>
      <c r="SS91" s="2"/>
      <c r="ST91" s="2"/>
      <c r="SU91" s="2"/>
      <c r="SV91" s="2"/>
      <c r="SW91" s="2"/>
      <c r="SX91" s="2"/>
      <c r="SY91" s="2"/>
      <c r="SZ91" s="2"/>
      <c r="TA91" s="2"/>
      <c r="TB91" s="2"/>
      <c r="TC91" s="2"/>
      <c r="TD91" s="2"/>
      <c r="TE91" s="2"/>
      <c r="TF91" s="2"/>
      <c r="TG91" s="2"/>
      <c r="TH91" s="2"/>
      <c r="TI91" s="2"/>
      <c r="TJ91" s="2"/>
      <c r="TK91" s="2"/>
      <c r="TL91" s="2"/>
      <c r="TM91" s="2"/>
      <c r="TN91" s="2"/>
      <c r="TO91" s="2"/>
      <c r="TP91" s="2"/>
      <c r="TQ91" s="2"/>
      <c r="TR91" s="2"/>
      <c r="TS91" s="2"/>
      <c r="TT91" s="2"/>
      <c r="TU91" s="2"/>
      <c r="TV91" s="2"/>
      <c r="TW91" s="2"/>
      <c r="TX91" s="2"/>
      <c r="TY91" s="2"/>
      <c r="TZ91" s="2"/>
      <c r="UA91" s="2"/>
      <c r="UB91" s="2"/>
      <c r="UC91" s="2"/>
      <c r="UD91" s="2"/>
      <c r="UE91" s="2"/>
      <c r="UF91" s="2"/>
      <c r="UG91" s="2"/>
      <c r="UH91" s="2"/>
      <c r="UI91" s="2"/>
      <c r="UJ91" s="2"/>
      <c r="UK91" s="2"/>
      <c r="UL91" s="2"/>
      <c r="UM91" s="2"/>
      <c r="UN91" s="2"/>
      <c r="UO91" s="2"/>
      <c r="UP91" s="2"/>
      <c r="UQ91" s="2"/>
      <c r="UR91" s="2"/>
      <c r="US91" s="2"/>
      <c r="UT91" s="2"/>
      <c r="UU91" s="2"/>
      <c r="UV91" s="2"/>
      <c r="UW91" s="2"/>
      <c r="UX91" s="2"/>
      <c r="UY91" s="2"/>
      <c r="UZ91" s="2"/>
      <c r="VA91" s="2"/>
      <c r="VB91" s="2"/>
      <c r="VC91" s="2"/>
      <c r="VD91" s="2"/>
      <c r="VE91" s="2"/>
      <c r="VF91" s="2"/>
      <c r="VG91" s="2"/>
      <c r="VH91" s="2"/>
      <c r="VI91" s="2"/>
      <c r="VJ91" s="2"/>
      <c r="VK91" s="2"/>
      <c r="VL91" s="2"/>
      <c r="VM91" s="2"/>
      <c r="VN91" s="2"/>
      <c r="VO91" s="2"/>
      <c r="VP91" s="2"/>
      <c r="VQ91" s="2"/>
      <c r="VR91" s="2"/>
      <c r="VS91" s="2"/>
      <c r="VT91" s="2"/>
      <c r="VU91" s="2"/>
      <c r="VV91" s="2"/>
      <c r="VW91" s="2"/>
      <c r="VX91" s="2"/>
      <c r="VY91" s="2"/>
      <c r="VZ91" s="2"/>
      <c r="WA91" s="2"/>
      <c r="WB91" s="2"/>
      <c r="WC91" s="2"/>
      <c r="WD91" s="2"/>
      <c r="WE91" s="2"/>
      <c r="WF91" s="2"/>
      <c r="WG91" s="2"/>
      <c r="WH91" s="2"/>
      <c r="WI91" s="2"/>
      <c r="WJ91" s="2"/>
      <c r="WK91" s="2"/>
      <c r="WL91" s="2"/>
      <c r="WM91" s="2"/>
      <c r="WN91" s="2"/>
      <c r="WO91" s="2"/>
      <c r="WP91" s="2"/>
      <c r="WQ91" s="2"/>
      <c r="WR91" s="2"/>
      <c r="WS91" s="2"/>
      <c r="WT91" s="2"/>
      <c r="WU91" s="2"/>
      <c r="WV91" s="2"/>
      <c r="WW91" s="2"/>
      <c r="WX91" s="2"/>
      <c r="WY91" s="2"/>
      <c r="WZ91" s="2"/>
      <c r="XA91" s="2"/>
      <c r="XB91" s="2"/>
      <c r="XC91" s="2"/>
      <c r="XD91" s="2"/>
      <c r="XE91" s="2"/>
      <c r="XF91" s="2"/>
      <c r="XG91" s="2"/>
      <c r="XH91" s="2"/>
      <c r="XI91" s="2"/>
      <c r="XJ91" s="2"/>
      <c r="XK91" s="2"/>
      <c r="XL91" s="2"/>
      <c r="XM91" s="2"/>
      <c r="XN91" s="2"/>
      <c r="XO91" s="2"/>
      <c r="XP91" s="2"/>
      <c r="XQ91" s="2"/>
      <c r="XR91" s="2"/>
      <c r="XS91" s="2"/>
      <c r="XT91" s="2"/>
      <c r="XU91" s="2"/>
      <c r="XV91" s="2"/>
      <c r="XW91" s="2"/>
      <c r="XX91" s="2"/>
      <c r="XY91" s="2"/>
      <c r="XZ91" s="2"/>
      <c r="YA91" s="2"/>
      <c r="YB91" s="2"/>
      <c r="YC91" s="2"/>
      <c r="YD91" s="2"/>
      <c r="YE91" s="2"/>
      <c r="YF91" s="2"/>
      <c r="YG91" s="2"/>
      <c r="YH91" s="2"/>
      <c r="YI91" s="2"/>
      <c r="YJ91" s="2"/>
      <c r="YK91" s="2"/>
      <c r="YL91" s="2"/>
      <c r="YM91" s="2"/>
      <c r="YN91" s="2"/>
      <c r="YO91" s="2"/>
      <c r="YP91" s="2"/>
      <c r="YQ91" s="2"/>
      <c r="YR91" s="2"/>
      <c r="YS91" s="2"/>
      <c r="YT91" s="2"/>
      <c r="YU91" s="2"/>
      <c r="YV91" s="2"/>
      <c r="YW91" s="2"/>
      <c r="YX91" s="2"/>
      <c r="YY91" s="2"/>
      <c r="YZ91" s="2"/>
      <c r="ZA91" s="2"/>
      <c r="ZB91" s="2"/>
      <c r="ZC91" s="2"/>
      <c r="ZD91" s="2"/>
      <c r="ZE91" s="2"/>
      <c r="ZF91" s="2"/>
      <c r="ZG91" s="2"/>
      <c r="ZH91" s="2"/>
      <c r="ZI91" s="2"/>
      <c r="ZJ91" s="2"/>
      <c r="ZK91" s="2"/>
      <c r="ZL91" s="2"/>
      <c r="ZM91" s="2"/>
      <c r="ZN91" s="2"/>
      <c r="ZO91" s="2"/>
      <c r="ZP91" s="2"/>
      <c r="ZQ91" s="2"/>
      <c r="ZR91" s="2"/>
      <c r="ZS91" s="2"/>
      <c r="ZT91" s="2"/>
      <c r="ZU91" s="2"/>
      <c r="ZV91" s="2"/>
      <c r="ZW91" s="2"/>
      <c r="ZX91" s="2"/>
      <c r="ZY91" s="2"/>
      <c r="ZZ91" s="2"/>
      <c r="AAA91" s="2"/>
      <c r="AAB91" s="2"/>
      <c r="AAC91" s="2"/>
      <c r="AAD91" s="2"/>
      <c r="AAE91" s="2"/>
      <c r="AAF91" s="2"/>
      <c r="AAG91" s="2"/>
      <c r="AAH91" s="2"/>
      <c r="AAI91" s="2"/>
      <c r="AAJ91" s="2"/>
      <c r="AAK91" s="2"/>
      <c r="AAL91" s="2"/>
      <c r="AAM91" s="2"/>
      <c r="AAN91" s="2"/>
      <c r="AAO91" s="2"/>
      <c r="AAP91" s="2"/>
      <c r="AAQ91" s="2"/>
      <c r="AAR91" s="2"/>
      <c r="AAS91" s="2"/>
      <c r="AAT91" s="2"/>
      <c r="AAU91" s="2"/>
      <c r="AAV91" s="2"/>
      <c r="AAW91" s="2"/>
      <c r="AAX91" s="2"/>
      <c r="AAY91" s="2"/>
      <c r="AAZ91" s="2"/>
      <c r="ABA91" s="2"/>
      <c r="ABB91" s="2"/>
      <c r="ABC91" s="2"/>
      <c r="ABD91" s="2"/>
      <c r="ABE91" s="2"/>
      <c r="ABF91" s="2"/>
      <c r="ABG91" s="2"/>
      <c r="ABH91" s="2"/>
      <c r="ABI91" s="2"/>
      <c r="ABJ91" s="2"/>
      <c r="ABK91" s="2"/>
      <c r="ABL91" s="2"/>
      <c r="ABM91" s="2"/>
      <c r="ABN91" s="2"/>
      <c r="ABO91" s="2"/>
      <c r="ABP91" s="2"/>
      <c r="ABQ91" s="2"/>
      <c r="ABR91" s="2"/>
      <c r="ABS91" s="2"/>
      <c r="ABT91" s="2"/>
      <c r="ABU91" s="2"/>
      <c r="ABV91" s="2"/>
      <c r="ABW91" s="2"/>
      <c r="ABX91" s="2"/>
      <c r="ABY91" s="2"/>
      <c r="ABZ91" s="2"/>
      <c r="ACA91" s="2"/>
      <c r="ACB91" s="2"/>
      <c r="ACC91" s="2"/>
      <c r="ACD91" s="2"/>
      <c r="ACE91" s="2"/>
      <c r="ACF91" s="2"/>
      <c r="ACG91" s="2"/>
      <c r="ACH91" s="2"/>
      <c r="ACI91" s="2"/>
      <c r="ACJ91" s="2"/>
      <c r="ACK91" s="2"/>
      <c r="ACL91" s="2"/>
      <c r="ACM91" s="2"/>
      <c r="ACN91" s="2"/>
      <c r="ACO91" s="2"/>
      <c r="ACP91" s="2"/>
      <c r="ACQ91" s="2"/>
      <c r="ACR91" s="2"/>
      <c r="ACS91" s="2"/>
      <c r="ACT91" s="2"/>
      <c r="ACU91" s="2"/>
      <c r="ACV91" s="2"/>
      <c r="ACW91" s="2"/>
      <c r="ACX91" s="2"/>
      <c r="ACY91" s="2"/>
      <c r="ACZ91" s="2"/>
      <c r="ADA91" s="2"/>
      <c r="ADB91" s="2"/>
      <c r="ADC91" s="2"/>
      <c r="ADD91" s="2"/>
      <c r="ADE91" s="2"/>
      <c r="ADF91" s="2"/>
      <c r="ADG91" s="2"/>
      <c r="ADH91" s="2"/>
      <c r="ADI91" s="2"/>
      <c r="ADJ91" s="2"/>
      <c r="ADK91" s="2"/>
      <c r="ADL91" s="2"/>
      <c r="ADM91" s="2"/>
      <c r="ADN91" s="2"/>
      <c r="ADO91" s="2"/>
      <c r="ADP91" s="2"/>
      <c r="ADQ91" s="2"/>
      <c r="ADR91" s="2"/>
      <c r="ADS91" s="2"/>
      <c r="ADT91" s="2"/>
      <c r="ADU91" s="2"/>
      <c r="ADV91" s="2"/>
      <c r="ADW91" s="2"/>
      <c r="ADX91" s="2"/>
      <c r="ADY91" s="2"/>
      <c r="ADZ91" s="2"/>
      <c r="AEA91" s="2"/>
      <c r="AEB91" s="2"/>
      <c r="AEC91" s="2"/>
      <c r="AED91" s="2"/>
      <c r="AEE91" s="2"/>
      <c r="AEF91" s="2"/>
      <c r="AEG91" s="2"/>
      <c r="AEH91" s="2"/>
      <c r="AEI91" s="2"/>
      <c r="AEJ91" s="2"/>
      <c r="AEK91" s="2"/>
      <c r="AEL91" s="2"/>
      <c r="AEM91" s="2"/>
      <c r="AEN91" s="2"/>
      <c r="AEO91" s="2"/>
      <c r="AEP91" s="2"/>
      <c r="AEQ91" s="2"/>
      <c r="AER91" s="2"/>
      <c r="AES91" s="2"/>
      <c r="AET91" s="2"/>
      <c r="AEU91" s="2"/>
      <c r="AEV91" s="2"/>
      <c r="AEW91" s="2"/>
      <c r="AEX91" s="2"/>
      <c r="AEY91" s="2"/>
      <c r="AEZ91" s="2"/>
      <c r="AFA91" s="2"/>
      <c r="AFB91" s="2"/>
      <c r="AFC91" s="2"/>
      <c r="AFD91" s="2"/>
      <c r="AFE91" s="2"/>
      <c r="AFF91" s="2"/>
      <c r="AFG91" s="2"/>
      <c r="AFH91" s="2"/>
      <c r="AFI91" s="2"/>
      <c r="AFJ91" s="2"/>
      <c r="AFK91" s="2"/>
      <c r="AFL91" s="2"/>
      <c r="AFM91" s="2"/>
      <c r="AFN91" s="2"/>
      <c r="AFO91" s="2"/>
      <c r="AFP91" s="2"/>
      <c r="AFQ91" s="2"/>
      <c r="AFR91" s="2"/>
      <c r="AFS91" s="2"/>
      <c r="AFT91" s="2"/>
      <c r="AFU91" s="2"/>
      <c r="AFV91" s="2"/>
      <c r="AFW91" s="2"/>
      <c r="AFX91" s="2"/>
      <c r="AFY91" s="2"/>
      <c r="AFZ91" s="2"/>
      <c r="AGA91" s="2"/>
      <c r="AGB91" s="2"/>
      <c r="AGC91" s="2"/>
      <c r="AGD91" s="2"/>
      <c r="AGE91" s="2"/>
      <c r="AGF91" s="2"/>
      <c r="AGG91" s="2"/>
      <c r="AGH91" s="2"/>
      <c r="AGI91" s="2"/>
      <c r="AGJ91" s="2"/>
      <c r="AGK91" s="2"/>
      <c r="AGL91" s="2"/>
      <c r="AGM91" s="2"/>
      <c r="AGN91" s="2"/>
      <c r="AGO91" s="2"/>
      <c r="AGP91" s="2"/>
      <c r="AGQ91" s="2"/>
      <c r="AGR91" s="2"/>
      <c r="AGS91" s="2"/>
      <c r="AGT91" s="2"/>
      <c r="AGU91" s="2"/>
      <c r="AGV91" s="2"/>
      <c r="AGW91" s="2"/>
      <c r="AGX91" s="2"/>
      <c r="AGY91" s="2"/>
      <c r="AGZ91" s="2"/>
      <c r="AHA91" s="2"/>
      <c r="AHB91" s="2"/>
      <c r="AHC91" s="2"/>
      <c r="AHD91" s="2"/>
      <c r="AHE91" s="2"/>
      <c r="AHF91" s="2"/>
      <c r="AHG91" s="2"/>
      <c r="AHH91" s="2"/>
      <c r="AHI91" s="2"/>
      <c r="AHJ91" s="2"/>
      <c r="AHK91" s="2"/>
      <c r="AHL91" s="2"/>
      <c r="AHM91" s="2"/>
      <c r="AHN91" s="2"/>
      <c r="AHO91" s="2"/>
      <c r="AHP91" s="2"/>
      <c r="AHQ91" s="2"/>
      <c r="AHR91" s="2"/>
      <c r="AHS91" s="2"/>
      <c r="AHT91" s="2"/>
      <c r="AHU91" s="2"/>
      <c r="AHV91" s="2"/>
      <c r="AHW91" s="2"/>
      <c r="AHX91" s="2"/>
      <c r="AHY91" s="2"/>
      <c r="AHZ91" s="2"/>
      <c r="AIA91" s="2"/>
      <c r="AIB91" s="2"/>
      <c r="AIC91" s="2"/>
      <c r="AID91" s="2"/>
      <c r="AIE91" s="2"/>
      <c r="AIF91" s="2"/>
      <c r="AIG91" s="2"/>
      <c r="AIH91" s="2"/>
      <c r="AII91" s="2"/>
      <c r="AIJ91" s="2"/>
      <c r="AIK91" s="2"/>
      <c r="AIL91" s="2"/>
      <c r="AIM91" s="2"/>
      <c r="AIN91" s="2"/>
      <c r="AIO91" s="2"/>
      <c r="AIP91" s="2"/>
      <c r="AIQ91" s="2"/>
      <c r="AIR91" s="2"/>
      <c r="AIS91" s="2"/>
      <c r="AIT91" s="2"/>
      <c r="AIU91" s="2"/>
      <c r="AIV91" s="2"/>
      <c r="AIW91" s="2"/>
      <c r="AIX91" s="2"/>
      <c r="AIY91" s="2"/>
      <c r="AIZ91" s="2"/>
      <c r="AJA91" s="2"/>
      <c r="AJB91" s="2"/>
      <c r="AJC91" s="2"/>
      <c r="AJD91" s="2"/>
      <c r="AJE91" s="2"/>
      <c r="AJF91" s="2"/>
      <c r="AJG91" s="2"/>
      <c r="AJH91" s="2"/>
      <c r="AJI91" s="2"/>
      <c r="AJJ91" s="2"/>
      <c r="AJK91" s="2"/>
      <c r="AJL91" s="2"/>
      <c r="AJM91" s="2"/>
      <c r="AJN91" s="2"/>
      <c r="AJO91" s="2"/>
      <c r="AJP91" s="2"/>
      <c r="AJQ91" s="2"/>
      <c r="AJR91" s="2"/>
      <c r="AJS91" s="2"/>
      <c r="AJT91" s="2"/>
      <c r="AJU91" s="2"/>
      <c r="AJV91" s="2"/>
      <c r="AJW91" s="2"/>
      <c r="AJX91" s="2"/>
      <c r="AJY91" s="2"/>
      <c r="AJZ91" s="2"/>
      <c r="AKA91" s="2"/>
      <c r="AKB91" s="2"/>
      <c r="AKC91" s="2"/>
      <c r="AKD91" s="2"/>
      <c r="AKE91" s="2"/>
      <c r="AKF91" s="2"/>
      <c r="AKG91" s="2"/>
      <c r="AKH91" s="2"/>
      <c r="AKI91" s="2"/>
      <c r="AKJ91" s="2"/>
      <c r="AKK91" s="2"/>
      <c r="AKL91" s="2"/>
      <c r="AKM91" s="2"/>
      <c r="AKN91" s="2"/>
      <c r="AKO91" s="2"/>
      <c r="AKP91" s="2"/>
      <c r="AKQ91" s="2"/>
      <c r="AKR91" s="2"/>
      <c r="AKS91" s="2"/>
      <c r="AKT91" s="2"/>
      <c r="AKU91" s="2"/>
      <c r="AKV91" s="2"/>
      <c r="AKW91" s="2"/>
      <c r="AKX91" s="2"/>
      <c r="AKY91" s="2"/>
      <c r="AKZ91" s="2"/>
      <c r="ALA91" s="2"/>
      <c r="ALB91" s="2"/>
      <c r="ALC91" s="2"/>
      <c r="ALD91" s="2"/>
      <c r="ALE91" s="2"/>
      <c r="ALF91" s="2"/>
      <c r="ALG91" s="2"/>
      <c r="ALH91" s="2"/>
      <c r="ALI91" s="2"/>
      <c r="ALJ91" s="2"/>
      <c r="ALK91" s="2"/>
      <c r="ALL91" s="2"/>
      <c r="ALM91" s="2"/>
      <c r="ALN91" s="2"/>
      <c r="ALO91" s="2"/>
      <c r="ALP91" s="2"/>
      <c r="ALQ91" s="2"/>
      <c r="ALR91" s="2"/>
      <c r="ALS91" s="2"/>
      <c r="ALT91" s="2"/>
      <c r="ALU91" s="2"/>
      <c r="ALV91" s="2"/>
      <c r="ALW91" s="2"/>
      <c r="ALX91" s="2"/>
      <c r="ALY91" s="2"/>
      <c r="ALZ91" s="2"/>
    </row>
    <row r="92" spans="1:1014">
      <c r="A92" s="49">
        <v>86</v>
      </c>
      <c r="B92" s="65" t="s">
        <v>205</v>
      </c>
      <c r="C92" s="65" t="s">
        <v>188</v>
      </c>
      <c r="D92" s="66">
        <f t="shared" si="15"/>
        <v>2448</v>
      </c>
      <c r="E92" s="81"/>
      <c r="F92" s="81"/>
      <c r="G92" s="71">
        <v>2700</v>
      </c>
      <c r="H92" s="71">
        <v>2475</v>
      </c>
      <c r="I92" s="71">
        <v>2470</v>
      </c>
      <c r="J92" s="72" t="s">
        <v>43</v>
      </c>
      <c r="K92" s="72">
        <v>2350</v>
      </c>
      <c r="L92" s="72">
        <v>2245</v>
      </c>
      <c r="M92" s="84" t="s">
        <v>67</v>
      </c>
      <c r="N92" s="84" t="s">
        <v>43</v>
      </c>
      <c r="O92" s="49">
        <f t="shared" si="16"/>
        <v>5</v>
      </c>
      <c r="Q92" s="49">
        <f t="shared" si="24"/>
        <v>86</v>
      </c>
      <c r="R92" s="52" t="str">
        <f t="shared" si="22"/>
        <v>Prunus 'Sunset Boulevard'</v>
      </c>
      <c r="S92" s="51">
        <f t="shared" si="23"/>
        <v>182.02648085178257</v>
      </c>
    </row>
    <row r="93" spans="1:1014">
      <c r="A93" s="49">
        <v>87</v>
      </c>
      <c r="B93" s="65" t="s">
        <v>206</v>
      </c>
      <c r="C93" s="65" t="s">
        <v>188</v>
      </c>
      <c r="D93" s="66">
        <f t="shared" si="15"/>
        <v>3140</v>
      </c>
      <c r="E93" s="81"/>
      <c r="F93" s="81"/>
      <c r="G93" s="71">
        <v>3200</v>
      </c>
      <c r="H93" s="72" t="s">
        <v>43</v>
      </c>
      <c r="I93" s="71">
        <v>3080</v>
      </c>
      <c r="J93" s="72" t="s">
        <v>43</v>
      </c>
      <c r="K93" s="72" t="s">
        <v>43</v>
      </c>
      <c r="L93" s="72" t="s">
        <v>43</v>
      </c>
      <c r="M93" s="84" t="s">
        <v>67</v>
      </c>
      <c r="N93" s="85" t="s">
        <v>84</v>
      </c>
      <c r="O93" s="49">
        <f t="shared" si="16"/>
        <v>2</v>
      </c>
      <c r="Q93" s="49">
        <f t="shared" si="24"/>
        <v>87</v>
      </c>
      <c r="R93" s="52" t="str">
        <f t="shared" si="22"/>
        <v>Prunus 'Umineko'</v>
      </c>
      <c r="S93" s="51">
        <f t="shared" si="23"/>
        <v>233.48167887034202</v>
      </c>
    </row>
    <row r="94" spans="1:1014">
      <c r="A94" s="49">
        <v>88</v>
      </c>
      <c r="B94" s="65" t="s">
        <v>207</v>
      </c>
      <c r="C94" s="65" t="s">
        <v>188</v>
      </c>
      <c r="D94" s="66">
        <f t="shared" si="15"/>
        <v>2910.1125000000002</v>
      </c>
      <c r="E94" s="81">
        <f t="shared" si="20"/>
        <v>2570.2250000000004</v>
      </c>
      <c r="F94" s="81">
        <f>N94*$C$2</f>
        <v>2570.2250000000004</v>
      </c>
      <c r="G94" s="71">
        <v>3200</v>
      </c>
      <c r="H94" s="71">
        <v>3300</v>
      </c>
      <c r="I94" s="72" t="s">
        <v>43</v>
      </c>
      <c r="J94" s="72" t="s">
        <v>43</v>
      </c>
      <c r="K94" s="72" t="s">
        <v>43</v>
      </c>
      <c r="L94" s="72" t="s">
        <v>43</v>
      </c>
      <c r="M94" s="83">
        <v>250</v>
      </c>
      <c r="N94" s="83">
        <v>250</v>
      </c>
      <c r="O94" s="49">
        <f t="shared" si="16"/>
        <v>4</v>
      </c>
      <c r="Q94" s="49">
        <f t="shared" si="24"/>
        <v>88</v>
      </c>
      <c r="R94" s="52" t="str">
        <f t="shared" si="22"/>
        <v>Prunus x schmittii</v>
      </c>
      <c r="S94" s="51">
        <f t="shared" si="23"/>
        <v>216.38788286674148</v>
      </c>
    </row>
    <row r="95" spans="1:1014">
      <c r="A95" s="49">
        <v>89</v>
      </c>
      <c r="B95" s="65" t="s">
        <v>208</v>
      </c>
      <c r="C95" s="65" t="s">
        <v>209</v>
      </c>
      <c r="D95" s="66">
        <f t="shared" si="15"/>
        <v>2857.5750000000003</v>
      </c>
      <c r="E95" s="81">
        <f t="shared" si="20"/>
        <v>2570.2250000000004</v>
      </c>
      <c r="F95" s="81">
        <f>N95*$C$2</f>
        <v>2570.2250000000004</v>
      </c>
      <c r="G95" s="71">
        <v>3200</v>
      </c>
      <c r="H95" s="72" t="s">
        <v>43</v>
      </c>
      <c r="I95" s="71">
        <v>3080</v>
      </c>
      <c r="J95" s="72" t="s">
        <v>43</v>
      </c>
      <c r="K95" s="72">
        <v>2890</v>
      </c>
      <c r="L95" s="72">
        <v>2835</v>
      </c>
      <c r="M95" s="83">
        <v>250</v>
      </c>
      <c r="N95" s="83">
        <v>250</v>
      </c>
      <c r="O95" s="49">
        <f t="shared" si="16"/>
        <v>6</v>
      </c>
      <c r="Q95" s="49">
        <f t="shared" si="24"/>
        <v>89</v>
      </c>
      <c r="R95" s="52" t="str">
        <f t="shared" si="22"/>
        <v>Prunus x yedoensis</v>
      </c>
      <c r="S95" s="51">
        <f t="shared" si="23"/>
        <v>212.48134028596104</v>
      </c>
    </row>
    <row r="96" spans="1:1014">
      <c r="A96" s="49">
        <v>90</v>
      </c>
      <c r="B96" s="65" t="s">
        <v>210</v>
      </c>
      <c r="C96" s="65" t="s">
        <v>211</v>
      </c>
      <c r="D96" s="66">
        <f t="shared" si="15"/>
        <v>3880.3680625000002</v>
      </c>
      <c r="E96" s="81">
        <f t="shared" si="20"/>
        <v>2981.4610000000002</v>
      </c>
      <c r="F96" s="81">
        <f>N96*$C$2</f>
        <v>3238.4835000000003</v>
      </c>
      <c r="G96" s="71">
        <v>3900</v>
      </c>
      <c r="H96" s="71">
        <v>4360</v>
      </c>
      <c r="I96" s="71">
        <v>4310</v>
      </c>
      <c r="J96" s="71">
        <v>3903</v>
      </c>
      <c r="K96" s="72">
        <v>4100</v>
      </c>
      <c r="L96" s="72">
        <v>4250</v>
      </c>
      <c r="M96" s="83">
        <v>290</v>
      </c>
      <c r="N96" s="83">
        <v>315</v>
      </c>
      <c r="O96" s="49">
        <f t="shared" si="16"/>
        <v>8</v>
      </c>
      <c r="Q96" s="49">
        <f t="shared" si="24"/>
        <v>90</v>
      </c>
      <c r="R96" s="52" t="str">
        <f t="shared" si="22"/>
        <v>Pyrus communis</v>
      </c>
      <c r="S96" s="51">
        <f t="shared" si="23"/>
        <v>288.53339167750198</v>
      </c>
    </row>
    <row r="97" spans="1:19">
      <c r="A97" s="49">
        <v>91</v>
      </c>
      <c r="B97" s="65" t="s">
        <v>212</v>
      </c>
      <c r="C97" s="65" t="s">
        <v>213</v>
      </c>
      <c r="D97" s="66">
        <f t="shared" si="15"/>
        <v>2744.913</v>
      </c>
      <c r="E97" s="81">
        <f t="shared" si="20"/>
        <v>2878.652</v>
      </c>
      <c r="F97" s="81">
        <f>N97*$C$2</f>
        <v>2878.652</v>
      </c>
      <c r="G97" s="71">
        <v>2700</v>
      </c>
      <c r="H97" s="71">
        <v>2680</v>
      </c>
      <c r="I97" s="71">
        <v>2660</v>
      </c>
      <c r="J97" s="71">
        <v>2722</v>
      </c>
      <c r="K97" s="72">
        <v>2970</v>
      </c>
      <c r="L97" s="72">
        <v>2470</v>
      </c>
      <c r="M97" s="83">
        <v>280</v>
      </c>
      <c r="N97" s="83">
        <v>280</v>
      </c>
      <c r="O97" s="49">
        <f t="shared" si="16"/>
        <v>8</v>
      </c>
      <c r="Q97" s="49">
        <f t="shared" si="24"/>
        <v>91</v>
      </c>
      <c r="R97" s="52" t="str">
        <f t="shared" si="22"/>
        <v>Quercus palustris</v>
      </c>
      <c r="S97" s="51">
        <f t="shared" si="23"/>
        <v>204.10410687676023</v>
      </c>
    </row>
    <row r="98" spans="1:19">
      <c r="A98" s="49">
        <v>92</v>
      </c>
      <c r="B98" s="65" t="s">
        <v>214</v>
      </c>
      <c r="C98" s="65" t="s">
        <v>215</v>
      </c>
      <c r="D98" s="66">
        <f t="shared" si="15"/>
        <v>2592.09</v>
      </c>
      <c r="E98" s="81">
        <f t="shared" si="20"/>
        <v>2570.2250000000004</v>
      </c>
      <c r="F98" s="81">
        <f>N98*$C$2</f>
        <v>2570.2250000000004</v>
      </c>
      <c r="G98" s="73" t="s">
        <v>43</v>
      </c>
      <c r="H98" s="71">
        <v>2580</v>
      </c>
      <c r="I98" s="71">
        <v>2570</v>
      </c>
      <c r="J98" s="73" t="s">
        <v>43</v>
      </c>
      <c r="K98" s="72">
        <v>2670</v>
      </c>
      <c r="L98" s="72" t="s">
        <v>43</v>
      </c>
      <c r="M98" s="83">
        <v>250</v>
      </c>
      <c r="N98" s="83">
        <v>250</v>
      </c>
      <c r="O98" s="49">
        <f t="shared" si="16"/>
        <v>5</v>
      </c>
      <c r="Q98" s="49">
        <f t="shared" si="24"/>
        <v>92</v>
      </c>
      <c r="R98" s="52" t="str">
        <f t="shared" si="22"/>
        <v>Quercus robur</v>
      </c>
      <c r="S98" s="51">
        <f t="shared" si="23"/>
        <v>192.74061305191876</v>
      </c>
    </row>
    <row r="99" spans="1:19">
      <c r="A99" s="49">
        <v>93</v>
      </c>
      <c r="B99" s="65" t="s">
        <v>216</v>
      </c>
      <c r="C99" s="65"/>
      <c r="D99" s="66">
        <f t="shared" si="15"/>
        <v>2969.5</v>
      </c>
      <c r="E99" s="81"/>
      <c r="F99" s="81"/>
      <c r="G99" s="71">
        <v>3100</v>
      </c>
      <c r="H99" s="71">
        <v>3085</v>
      </c>
      <c r="I99" s="71">
        <v>3140</v>
      </c>
      <c r="J99" s="71">
        <v>2722</v>
      </c>
      <c r="K99" s="72">
        <v>2880</v>
      </c>
      <c r="L99" s="72">
        <v>2890</v>
      </c>
      <c r="M99" s="85" t="s">
        <v>43</v>
      </c>
      <c r="N99" s="84" t="s">
        <v>43</v>
      </c>
      <c r="O99" s="49">
        <f t="shared" si="16"/>
        <v>6</v>
      </c>
      <c r="Q99" s="49">
        <f t="shared" si="24"/>
        <v>93</v>
      </c>
      <c r="R99" s="52" t="str">
        <f t="shared" si="22"/>
        <v>Quercus robur FK Linköping/Ultuna E</v>
      </c>
      <c r="S99" s="51">
        <f t="shared" si="23"/>
        <v>220.80377242212759</v>
      </c>
    </row>
    <row r="100" spans="1:19">
      <c r="A100" s="49">
        <v>94</v>
      </c>
      <c r="B100" s="65" t="s">
        <v>217</v>
      </c>
      <c r="C100" s="65" t="s">
        <v>218</v>
      </c>
      <c r="D100" s="66">
        <f t="shared" si="15"/>
        <v>2771.826</v>
      </c>
      <c r="E100" s="81">
        <f t="shared" si="20"/>
        <v>2878.652</v>
      </c>
      <c r="F100" s="81">
        <f>N100*$C$2</f>
        <v>2878.652</v>
      </c>
      <c r="G100" s="73" t="s">
        <v>43</v>
      </c>
      <c r="H100" s="72" t="s">
        <v>43</v>
      </c>
      <c r="I100" s="71">
        <v>2660</v>
      </c>
      <c r="J100" s="73" t="s">
        <v>43</v>
      </c>
      <c r="K100" s="72">
        <v>2670</v>
      </c>
      <c r="L100" s="72" t="s">
        <v>43</v>
      </c>
      <c r="M100" s="83">
        <v>280</v>
      </c>
      <c r="N100" s="83">
        <v>280</v>
      </c>
      <c r="O100" s="49">
        <f t="shared" si="16"/>
        <v>4</v>
      </c>
      <c r="Q100" s="49">
        <f t="shared" si="24"/>
        <v>94</v>
      </c>
      <c r="R100" s="52" t="str">
        <f t="shared" si="22"/>
        <v>Quercus rubra</v>
      </c>
      <c r="S100" s="51">
        <f t="shared" si="23"/>
        <v>206.10528280779127</v>
      </c>
    </row>
    <row r="101" spans="1:19">
      <c r="A101" s="49">
        <v>95</v>
      </c>
      <c r="B101" s="65" t="s">
        <v>219</v>
      </c>
      <c r="C101" s="65"/>
      <c r="D101" s="66">
        <f t="shared" si="15"/>
        <v>2774.5</v>
      </c>
      <c r="E101" s="81"/>
      <c r="F101" s="81"/>
      <c r="G101" s="71">
        <v>3100</v>
      </c>
      <c r="H101" s="71">
        <v>2685</v>
      </c>
      <c r="I101" s="71">
        <v>2740</v>
      </c>
      <c r="J101" s="71">
        <v>2722</v>
      </c>
      <c r="K101" s="72">
        <v>2880</v>
      </c>
      <c r="L101" s="72">
        <v>2520</v>
      </c>
      <c r="M101" s="85" t="s">
        <v>43</v>
      </c>
      <c r="N101" s="84" t="s">
        <v>43</v>
      </c>
      <c r="O101" s="49">
        <f t="shared" si="16"/>
        <v>6</v>
      </c>
      <c r="Q101" s="49">
        <f t="shared" si="24"/>
        <v>95</v>
      </c>
      <c r="R101" s="52" t="str">
        <f t="shared" si="22"/>
        <v>Quercus rubra FK Bäcklösa/Enköping E</v>
      </c>
      <c r="S101" s="51">
        <f t="shared" si="23"/>
        <v>206.30411402094393</v>
      </c>
    </row>
    <row r="102" spans="1:19">
      <c r="A102" s="49">
        <v>96</v>
      </c>
      <c r="B102" s="65" t="s">
        <v>220</v>
      </c>
      <c r="C102" s="65" t="s">
        <v>221</v>
      </c>
      <c r="D102" s="66">
        <f t="shared" si="15"/>
        <v>2915.7785714285715</v>
      </c>
      <c r="E102" s="81">
        <f t="shared" si="20"/>
        <v>2570.2250000000004</v>
      </c>
      <c r="F102" s="81">
        <f>N102*$C$2</f>
        <v>2570.2250000000004</v>
      </c>
      <c r="G102" s="71">
        <v>3100</v>
      </c>
      <c r="H102" s="71">
        <v>3195</v>
      </c>
      <c r="I102" s="71">
        <v>3180</v>
      </c>
      <c r="J102" s="73" t="s">
        <v>43</v>
      </c>
      <c r="K102" s="72">
        <v>2960</v>
      </c>
      <c r="L102" s="72">
        <v>2835</v>
      </c>
      <c r="M102" s="83">
        <v>250</v>
      </c>
      <c r="N102" s="83">
        <v>250</v>
      </c>
      <c r="O102" s="49">
        <f t="shared" si="16"/>
        <v>7</v>
      </c>
      <c r="Q102" s="49">
        <f t="shared" si="24"/>
        <v>96</v>
      </c>
      <c r="R102" s="52" t="str">
        <f t="shared" si="22"/>
        <v>Robinia pseudoacacia</v>
      </c>
      <c r="S102" s="51">
        <f t="shared" si="23"/>
        <v>216.80919620105425</v>
      </c>
    </row>
    <row r="103" spans="1:19">
      <c r="A103" s="49">
        <v>97</v>
      </c>
      <c r="B103" s="65" t="s">
        <v>222</v>
      </c>
      <c r="C103" s="65" t="s">
        <v>223</v>
      </c>
      <c r="D103" s="66">
        <f t="shared" ref="D103:D127" si="25">AVERAGE(E103:L103)</f>
        <v>2048.750125</v>
      </c>
      <c r="E103" s="81">
        <f t="shared" si="20"/>
        <v>2261.7980000000002</v>
      </c>
      <c r="F103" s="81">
        <f>N103*$C$2</f>
        <v>2313.2025000000003</v>
      </c>
      <c r="G103" s="73" t="s">
        <v>43</v>
      </c>
      <c r="H103" s="73" t="s">
        <v>43</v>
      </c>
      <c r="I103" s="71">
        <v>1870</v>
      </c>
      <c r="J103" s="71">
        <v>1750</v>
      </c>
      <c r="K103" s="72" t="s">
        <v>43</v>
      </c>
      <c r="L103" s="72" t="s">
        <v>43</v>
      </c>
      <c r="M103" s="83">
        <v>220</v>
      </c>
      <c r="N103" s="83">
        <v>225</v>
      </c>
      <c r="O103" s="49">
        <f t="shared" ref="O103:O115" si="26">COUNT(E103:L103)</f>
        <v>4</v>
      </c>
      <c r="Q103" s="49">
        <f t="shared" si="24"/>
        <v>97</v>
      </c>
      <c r="R103" s="52" t="str">
        <f t="shared" si="22"/>
        <v>Salix alba</v>
      </c>
      <c r="S103" s="51">
        <f t="shared" si="23"/>
        <v>152.33936903529397</v>
      </c>
    </row>
    <row r="104" spans="1:19">
      <c r="A104" s="49">
        <v>98</v>
      </c>
      <c r="B104" s="65" t="s">
        <v>224</v>
      </c>
      <c r="C104" s="65" t="s">
        <v>225</v>
      </c>
      <c r="D104" s="66" t="e">
        <f t="shared" si="25"/>
        <v>#DIV/0!</v>
      </c>
      <c r="E104" s="82"/>
      <c r="F104" s="82"/>
      <c r="G104" s="77" t="s">
        <v>226</v>
      </c>
      <c r="H104" s="77" t="s">
        <v>226</v>
      </c>
      <c r="I104" s="78" t="s">
        <v>226</v>
      </c>
      <c r="J104" s="78" t="s">
        <v>226</v>
      </c>
      <c r="K104" s="77" t="s">
        <v>226</v>
      </c>
      <c r="L104" s="77" t="s">
        <v>226</v>
      </c>
      <c r="M104" s="84" t="s">
        <v>226</v>
      </c>
      <c r="N104" s="84" t="s">
        <v>226</v>
      </c>
      <c r="O104" s="49">
        <f t="shared" si="26"/>
        <v>0</v>
      </c>
      <c r="Q104" s="49">
        <f t="shared" si="24"/>
        <v>98</v>
      </c>
      <c r="R104" s="52" t="str">
        <f t="shared" si="22"/>
        <v>Salix caprea</v>
      </c>
      <c r="S104" s="51" t="e">
        <f t="shared" si="23"/>
        <v>#DIV/0!</v>
      </c>
    </row>
    <row r="105" spans="1:19">
      <c r="A105" s="49">
        <v>99</v>
      </c>
      <c r="B105" s="65" t="s">
        <v>227</v>
      </c>
      <c r="C105" s="65" t="s">
        <v>228</v>
      </c>
      <c r="D105" s="66">
        <f t="shared" si="25"/>
        <v>2079.35</v>
      </c>
      <c r="E105" s="82">
        <f t="shared" si="20"/>
        <v>2570.2250000000004</v>
      </c>
      <c r="F105" s="82">
        <f>N105*$C$2</f>
        <v>2570.2250000000004</v>
      </c>
      <c r="G105" s="79">
        <v>2100</v>
      </c>
      <c r="H105" s="79">
        <v>2020</v>
      </c>
      <c r="I105" s="79">
        <v>2010</v>
      </c>
      <c r="J105" s="77" t="s">
        <v>43</v>
      </c>
      <c r="K105" s="77">
        <v>1680</v>
      </c>
      <c r="L105" s="77">
        <v>1605</v>
      </c>
      <c r="M105" s="83">
        <v>250</v>
      </c>
      <c r="N105" s="83">
        <v>250</v>
      </c>
      <c r="O105" s="49">
        <f t="shared" si="26"/>
        <v>7</v>
      </c>
      <c r="Q105" s="49">
        <f t="shared" si="24"/>
        <v>99</v>
      </c>
      <c r="R105" s="52" t="str">
        <f t="shared" si="22"/>
        <v>Salix x sepulcralis 'Chrysocoma' (Salix alba 'Tristis')</v>
      </c>
      <c r="S105" s="51">
        <f t="shared" si="23"/>
        <v>154.61469075128844</v>
      </c>
    </row>
    <row r="106" spans="1:19">
      <c r="A106" s="49">
        <v>100</v>
      </c>
      <c r="B106" s="65" t="s">
        <v>229</v>
      </c>
      <c r="C106" s="65" t="s">
        <v>230</v>
      </c>
      <c r="D106" s="66" t="e">
        <f t="shared" si="25"/>
        <v>#DIV/0!</v>
      </c>
      <c r="E106" s="82"/>
      <c r="F106" s="82"/>
      <c r="G106" s="77" t="s">
        <v>226</v>
      </c>
      <c r="H106" s="77" t="s">
        <v>226</v>
      </c>
      <c r="I106" s="78" t="s">
        <v>84</v>
      </c>
      <c r="J106" s="77" t="s">
        <v>226</v>
      </c>
      <c r="K106" s="77" t="s">
        <v>226</v>
      </c>
      <c r="L106" s="77" t="s">
        <v>226</v>
      </c>
      <c r="M106" s="84" t="s">
        <v>226</v>
      </c>
      <c r="N106" s="84" t="s">
        <v>226</v>
      </c>
      <c r="O106" s="49">
        <f t="shared" si="26"/>
        <v>0</v>
      </c>
      <c r="Q106" s="49">
        <f t="shared" si="24"/>
        <v>100</v>
      </c>
      <c r="R106" s="52" t="str">
        <f t="shared" si="22"/>
        <v>Sambucus nigra</v>
      </c>
      <c r="S106" s="51" t="e">
        <f t="shared" si="23"/>
        <v>#DIV/0!</v>
      </c>
    </row>
    <row r="107" spans="1:19">
      <c r="A107" s="49">
        <v>101</v>
      </c>
      <c r="B107" s="65" t="s">
        <v>231</v>
      </c>
      <c r="C107" s="65" t="s">
        <v>232</v>
      </c>
      <c r="D107" s="66">
        <f t="shared" si="25"/>
        <v>2890.038</v>
      </c>
      <c r="E107" s="82">
        <f t="shared" si="20"/>
        <v>2878.652</v>
      </c>
      <c r="F107" s="82">
        <f>N107*$C$2</f>
        <v>2878.652</v>
      </c>
      <c r="G107" s="79">
        <v>2900</v>
      </c>
      <c r="H107" s="79">
        <v>2820</v>
      </c>
      <c r="I107" s="79">
        <v>2860</v>
      </c>
      <c r="J107" s="79">
        <v>3318</v>
      </c>
      <c r="K107" s="77">
        <v>2840</v>
      </c>
      <c r="L107" s="77">
        <v>2625</v>
      </c>
      <c r="M107" s="83">
        <v>280</v>
      </c>
      <c r="N107" s="83">
        <v>280</v>
      </c>
      <c r="O107" s="49">
        <f t="shared" si="26"/>
        <v>8</v>
      </c>
      <c r="Q107" s="49">
        <f t="shared" si="24"/>
        <v>101</v>
      </c>
      <c r="R107" s="52" t="str">
        <f t="shared" si="22"/>
        <v>Sorbus aria 'Gigantea'</v>
      </c>
      <c r="S107" s="51">
        <f t="shared" si="23"/>
        <v>214.89519880225652</v>
      </c>
    </row>
    <row r="108" spans="1:19">
      <c r="A108" s="49">
        <v>102</v>
      </c>
      <c r="B108" s="65" t="s">
        <v>233</v>
      </c>
      <c r="C108" s="65" t="s">
        <v>234</v>
      </c>
      <c r="D108" s="66">
        <f t="shared" si="25"/>
        <v>2878.652</v>
      </c>
      <c r="E108" s="82">
        <f t="shared" si="20"/>
        <v>2878.652</v>
      </c>
      <c r="F108" s="82">
        <f>N108*$C$2</f>
        <v>2878.652</v>
      </c>
      <c r="G108" s="78" t="s">
        <v>43</v>
      </c>
      <c r="H108" s="78" t="s">
        <v>43</v>
      </c>
      <c r="I108" s="77" t="s">
        <v>43</v>
      </c>
      <c r="J108" s="77" t="s">
        <v>43</v>
      </c>
      <c r="K108" s="77" t="s">
        <v>43</v>
      </c>
      <c r="L108" s="77" t="s">
        <v>43</v>
      </c>
      <c r="M108" s="83">
        <v>280</v>
      </c>
      <c r="N108" s="83">
        <v>280</v>
      </c>
      <c r="O108" s="49">
        <f t="shared" si="26"/>
        <v>2</v>
      </c>
      <c r="Q108" s="49">
        <f t="shared" si="24"/>
        <v>102</v>
      </c>
      <c r="R108" s="52" t="str">
        <f t="shared" si="22"/>
        <v>Sorbus aria</v>
      </c>
      <c r="S108" s="51">
        <f t="shared" si="23"/>
        <v>214.04856746607254</v>
      </c>
    </row>
    <row r="109" spans="1:19">
      <c r="A109" s="49">
        <v>103</v>
      </c>
      <c r="B109" s="65" t="s">
        <v>235</v>
      </c>
      <c r="C109" s="65" t="s">
        <v>236</v>
      </c>
      <c r="D109" s="66">
        <f t="shared" si="25"/>
        <v>2685.768</v>
      </c>
      <c r="E109" s="82">
        <f t="shared" si="20"/>
        <v>2878.652</v>
      </c>
      <c r="F109" s="82">
        <f>N109*$C$2</f>
        <v>2878.652</v>
      </c>
      <c r="G109" s="78" t="s">
        <v>43</v>
      </c>
      <c r="H109" s="78" t="s">
        <v>43</v>
      </c>
      <c r="I109" s="77" t="s">
        <v>43</v>
      </c>
      <c r="J109" s="77" t="s">
        <v>43</v>
      </c>
      <c r="K109" s="77">
        <v>2300</v>
      </c>
      <c r="L109" s="77" t="s">
        <v>43</v>
      </c>
      <c r="M109" s="83">
        <v>280</v>
      </c>
      <c r="N109" s="83">
        <v>280</v>
      </c>
      <c r="O109" s="49">
        <f t="shared" si="26"/>
        <v>3</v>
      </c>
      <c r="Q109" s="49">
        <f t="shared" si="24"/>
        <v>103</v>
      </c>
      <c r="R109" s="52" t="str">
        <f t="shared" si="22"/>
        <v>Sorbus intermedia</v>
      </c>
      <c r="S109" s="51">
        <f t="shared" si="23"/>
        <v>199.70624894784737</v>
      </c>
    </row>
    <row r="110" spans="1:19">
      <c r="A110" s="49">
        <v>104</v>
      </c>
      <c r="B110" s="65" t="s">
        <v>237</v>
      </c>
      <c r="C110" s="65"/>
      <c r="D110" s="66">
        <f t="shared" si="25"/>
        <v>2466.6666666666665</v>
      </c>
      <c r="E110" s="82"/>
      <c r="F110" s="82"/>
      <c r="G110" s="79">
        <v>2700</v>
      </c>
      <c r="H110" s="79">
        <v>2585</v>
      </c>
      <c r="I110" s="79">
        <v>2630</v>
      </c>
      <c r="J110" s="79">
        <v>1985</v>
      </c>
      <c r="K110" s="77">
        <v>2550</v>
      </c>
      <c r="L110" s="77">
        <v>2350</v>
      </c>
      <c r="M110" s="85" t="s">
        <v>43</v>
      </c>
      <c r="N110" s="84" t="s">
        <v>43</v>
      </c>
      <c r="O110" s="49">
        <f t="shared" si="26"/>
        <v>6</v>
      </c>
      <c r="Q110" s="49">
        <f t="shared" si="24"/>
        <v>104</v>
      </c>
      <c r="R110" s="52" t="str">
        <f t="shared" si="22"/>
        <v>Sorbus intermedia FK Norrköping E</v>
      </c>
      <c r="S110" s="51">
        <f t="shared" si="23"/>
        <v>183.4144823397591</v>
      </c>
    </row>
    <row r="111" spans="1:19">
      <c r="A111" s="49">
        <v>105</v>
      </c>
      <c r="B111" s="65" t="s">
        <v>238</v>
      </c>
      <c r="C111" s="65" t="s">
        <v>239</v>
      </c>
      <c r="D111" s="66">
        <f t="shared" si="25"/>
        <v>2048.3335000000002</v>
      </c>
      <c r="E111" s="82">
        <f t="shared" si="20"/>
        <v>2261.7980000000002</v>
      </c>
      <c r="F111" s="82">
        <f>N111*$C$2</f>
        <v>2313.2025000000003</v>
      </c>
      <c r="G111" s="78" t="s">
        <v>43</v>
      </c>
      <c r="H111" s="78" t="s">
        <v>43</v>
      </c>
      <c r="I111" s="77" t="s">
        <v>43</v>
      </c>
      <c r="J111" s="77" t="s">
        <v>43</v>
      </c>
      <c r="K111" s="77">
        <v>1570</v>
      </c>
      <c r="L111" s="77" t="s">
        <v>43</v>
      </c>
      <c r="M111" s="83">
        <v>220</v>
      </c>
      <c r="N111" s="83">
        <v>225</v>
      </c>
      <c r="O111" s="49">
        <f t="shared" si="26"/>
        <v>3</v>
      </c>
      <c r="Q111" s="49">
        <f t="shared" si="24"/>
        <v>105</v>
      </c>
      <c r="R111" s="52" t="str">
        <f t="shared" si="22"/>
        <v>Sorbus aucuparia</v>
      </c>
      <c r="S111" s="51">
        <f t="shared" si="23"/>
        <v>152.30838995744068</v>
      </c>
    </row>
    <row r="112" spans="1:19">
      <c r="A112" s="49">
        <v>106</v>
      </c>
      <c r="B112" s="65" t="s">
        <v>240</v>
      </c>
      <c r="C112" s="65"/>
      <c r="D112" s="66">
        <f t="shared" si="25"/>
        <v>1810.8333333333333</v>
      </c>
      <c r="E112" s="82"/>
      <c r="F112" s="82"/>
      <c r="G112" s="79">
        <v>1950</v>
      </c>
      <c r="H112" s="79">
        <v>1760</v>
      </c>
      <c r="I112" s="79">
        <v>1790</v>
      </c>
      <c r="J112" s="79">
        <v>1930</v>
      </c>
      <c r="K112" s="77">
        <v>1830</v>
      </c>
      <c r="L112" s="77">
        <v>1605</v>
      </c>
      <c r="M112" s="85" t="s">
        <v>43</v>
      </c>
      <c r="N112" s="84" t="s">
        <v>43</v>
      </c>
      <c r="O112" s="49">
        <f t="shared" si="26"/>
        <v>6</v>
      </c>
      <c r="Q112" s="49">
        <f t="shared" si="24"/>
        <v>106</v>
      </c>
      <c r="R112" s="52" t="str">
        <f t="shared" si="22"/>
        <v>Sorbus aucuparia FK Västeråker E</v>
      </c>
      <c r="S112" s="51">
        <f t="shared" si="23"/>
        <v>134.64853720415425</v>
      </c>
    </row>
    <row r="113" spans="1:19">
      <c r="A113" s="49">
        <v>107</v>
      </c>
      <c r="B113" s="65" t="s">
        <v>241</v>
      </c>
      <c r="C113" s="65" t="s">
        <v>242</v>
      </c>
      <c r="D113" s="66">
        <f t="shared" si="25"/>
        <v>2287.5002500000001</v>
      </c>
      <c r="E113" s="82">
        <f t="shared" si="20"/>
        <v>2261.7980000000002</v>
      </c>
      <c r="F113" s="82">
        <f t="shared" ref="F113:F119" si="27">N113*$C$2</f>
        <v>2313.2025000000003</v>
      </c>
      <c r="G113" s="78" t="s">
        <v>43</v>
      </c>
      <c r="H113" s="77" t="s">
        <v>43</v>
      </c>
      <c r="I113" s="78" t="s">
        <v>43</v>
      </c>
      <c r="J113" s="77" t="s">
        <v>43</v>
      </c>
      <c r="K113" s="77" t="s">
        <v>43</v>
      </c>
      <c r="L113" s="77" t="s">
        <v>43</v>
      </c>
      <c r="M113" s="83">
        <v>220</v>
      </c>
      <c r="N113" s="83">
        <v>225</v>
      </c>
      <c r="O113" s="49">
        <f t="shared" si="26"/>
        <v>2</v>
      </c>
      <c r="Q113" s="49">
        <f t="shared" si="24"/>
        <v>107</v>
      </c>
      <c r="R113" s="52" t="str">
        <f t="shared" si="22"/>
        <v>Tilia americana 'Nova'</v>
      </c>
      <c r="S113" s="51">
        <f t="shared" si="23"/>
        <v>170.0921652185755</v>
      </c>
    </row>
    <row r="114" spans="1:19">
      <c r="A114" s="49">
        <v>108</v>
      </c>
      <c r="B114" s="65" t="s">
        <v>243</v>
      </c>
      <c r="C114" s="65" t="s">
        <v>242</v>
      </c>
      <c r="D114" s="66">
        <f t="shared" si="25"/>
        <v>2089.1812500000001</v>
      </c>
      <c r="E114" s="82">
        <f t="shared" si="20"/>
        <v>2570.2250000000004</v>
      </c>
      <c r="F114" s="82">
        <f t="shared" si="27"/>
        <v>2570.2250000000004</v>
      </c>
      <c r="G114" s="79">
        <v>2100</v>
      </c>
      <c r="H114" s="79">
        <v>1895</v>
      </c>
      <c r="I114" s="79">
        <v>1940</v>
      </c>
      <c r="J114" s="79">
        <v>2298</v>
      </c>
      <c r="K114" s="77">
        <v>1890</v>
      </c>
      <c r="L114" s="77">
        <v>1450</v>
      </c>
      <c r="M114" s="83">
        <v>250</v>
      </c>
      <c r="N114" s="83">
        <v>250</v>
      </c>
      <c r="O114" s="49">
        <f t="shared" si="26"/>
        <v>8</v>
      </c>
      <c r="Q114" s="49">
        <f t="shared" si="24"/>
        <v>108</v>
      </c>
      <c r="R114" s="52" t="str">
        <f t="shared" si="22"/>
        <v>Tilia cordata</v>
      </c>
      <c r="S114" s="51">
        <f t="shared" si="23"/>
        <v>155.34571519568144</v>
      </c>
    </row>
    <row r="115" spans="1:19">
      <c r="A115" s="49">
        <v>109</v>
      </c>
      <c r="B115" s="65" t="s">
        <v>244</v>
      </c>
      <c r="C115" s="65"/>
      <c r="D115" s="66">
        <f t="shared" si="25"/>
        <v>2066.6667499999999</v>
      </c>
      <c r="E115" s="82">
        <f t="shared" si="20"/>
        <v>2261.7980000000002</v>
      </c>
      <c r="F115" s="82">
        <f t="shared" si="27"/>
        <v>2313.2025000000003</v>
      </c>
      <c r="G115" s="79">
        <v>2100</v>
      </c>
      <c r="H115" s="79">
        <v>1895</v>
      </c>
      <c r="I115" s="79">
        <v>1940</v>
      </c>
      <c r="J115" s="78" t="s">
        <v>43</v>
      </c>
      <c r="K115" s="77">
        <v>1890</v>
      </c>
      <c r="L115" s="77" t="s">
        <v>43</v>
      </c>
      <c r="M115" s="83">
        <v>220</v>
      </c>
      <c r="N115" s="83">
        <v>225</v>
      </c>
      <c r="O115" s="49">
        <f t="shared" si="26"/>
        <v>6</v>
      </c>
      <c r="Q115" s="49">
        <f t="shared" si="24"/>
        <v>109</v>
      </c>
      <c r="R115" s="52" t="str">
        <f t="shared" si="22"/>
        <v xml:space="preserve">Tilia platyphyllos </v>
      </c>
      <c r="S115" s="51">
        <f t="shared" si="23"/>
        <v>153.67159950812527</v>
      </c>
    </row>
    <row r="116" spans="1:19">
      <c r="A116" s="49">
        <v>110</v>
      </c>
      <c r="B116" s="65" t="s">
        <v>245</v>
      </c>
      <c r="C116" s="65" t="s">
        <v>246</v>
      </c>
      <c r="D116" s="66">
        <f t="shared" si="25"/>
        <v>2153.750125</v>
      </c>
      <c r="E116" s="82">
        <f t="shared" si="20"/>
        <v>2261.7980000000002</v>
      </c>
      <c r="F116" s="82">
        <f t="shared" si="27"/>
        <v>2313.2025000000003</v>
      </c>
      <c r="G116" s="79">
        <v>2100</v>
      </c>
      <c r="H116" s="77" t="s">
        <v>43</v>
      </c>
      <c r="I116" s="79">
        <v>1940</v>
      </c>
      <c r="J116" s="78" t="s">
        <v>43</v>
      </c>
      <c r="K116" s="77" t="s">
        <v>43</v>
      </c>
      <c r="L116" s="77" t="s">
        <v>43</v>
      </c>
      <c r="M116" s="83">
        <v>220</v>
      </c>
      <c r="N116" s="83">
        <v>225</v>
      </c>
      <c r="O116" s="49">
        <f t="shared" ref="O116:O137" si="28">COUNT(E116:L116)</f>
        <v>4</v>
      </c>
      <c r="Q116" s="49">
        <f t="shared" ref="Q116:Q127" si="29">A116</f>
        <v>110</v>
      </c>
      <c r="R116" s="52" t="str">
        <f t="shared" ref="R116:R127" si="30">B116</f>
        <v>Tilia platyphyllos 'Rubra'</v>
      </c>
      <c r="S116" s="51">
        <f t="shared" ref="S116:S127" si="31">D116/$C$3</f>
        <v>160.14687740516209</v>
      </c>
    </row>
    <row r="117" spans="1:19">
      <c r="A117" s="49">
        <v>111</v>
      </c>
      <c r="B117" s="65" t="s">
        <v>247</v>
      </c>
      <c r="C117" s="65" t="s">
        <v>248</v>
      </c>
      <c r="D117" s="66">
        <f t="shared" si="25"/>
        <v>2166.0562500000001</v>
      </c>
      <c r="E117" s="82">
        <f t="shared" si="20"/>
        <v>2570.2250000000004</v>
      </c>
      <c r="F117" s="82">
        <f t="shared" si="27"/>
        <v>2570.2250000000004</v>
      </c>
      <c r="G117" s="79">
        <v>2100</v>
      </c>
      <c r="H117" s="79">
        <v>2040</v>
      </c>
      <c r="I117" s="79">
        <v>2030</v>
      </c>
      <c r="J117" s="79">
        <v>2298</v>
      </c>
      <c r="K117" s="77">
        <v>1790</v>
      </c>
      <c r="L117" s="77">
        <v>1930</v>
      </c>
      <c r="M117" s="83">
        <v>250</v>
      </c>
      <c r="N117" s="83">
        <v>250</v>
      </c>
      <c r="O117" s="49">
        <f t="shared" si="28"/>
        <v>8</v>
      </c>
      <c r="Q117" s="49">
        <f t="shared" si="29"/>
        <v>111</v>
      </c>
      <c r="R117" s="52" t="str">
        <f t="shared" si="30"/>
        <v>Tilia tomentosa</v>
      </c>
      <c r="S117" s="51">
        <f t="shared" si="31"/>
        <v>161.06192668076346</v>
      </c>
    </row>
    <row r="118" spans="1:19">
      <c r="A118" s="49">
        <v>112</v>
      </c>
      <c r="B118" s="65" t="s">
        <v>249</v>
      </c>
      <c r="C118" s="65" t="s">
        <v>250</v>
      </c>
      <c r="D118" s="66">
        <f t="shared" si="25"/>
        <v>2205.0001666666667</v>
      </c>
      <c r="E118" s="82">
        <f t="shared" si="20"/>
        <v>2261.7980000000002</v>
      </c>
      <c r="F118" s="82">
        <f t="shared" si="27"/>
        <v>2313.2025000000003</v>
      </c>
      <c r="G118" s="78" t="s">
        <v>43</v>
      </c>
      <c r="H118" s="79">
        <v>2040</v>
      </c>
      <c r="I118" s="77" t="s">
        <v>43</v>
      </c>
      <c r="J118" s="77" t="s">
        <v>43</v>
      </c>
      <c r="K118" s="77" t="s">
        <v>43</v>
      </c>
      <c r="L118" s="77" t="s">
        <v>43</v>
      </c>
      <c r="M118" s="83">
        <v>220</v>
      </c>
      <c r="N118" s="83">
        <v>225</v>
      </c>
      <c r="O118" s="49">
        <f t="shared" si="28"/>
        <v>3</v>
      </c>
      <c r="Q118" s="49">
        <f t="shared" si="29"/>
        <v>112</v>
      </c>
      <c r="R118" s="52" t="str">
        <f t="shared" si="30"/>
        <v>Tilia x europaea (syn. vulgaris, syn. Intermedia)</v>
      </c>
      <c r="S118" s="51">
        <f t="shared" si="31"/>
        <v>163.95768816010104</v>
      </c>
    </row>
    <row r="119" spans="1:19">
      <c r="A119" s="49">
        <v>113</v>
      </c>
      <c r="B119" s="65" t="s">
        <v>251</v>
      </c>
      <c r="C119" s="65" t="s">
        <v>252</v>
      </c>
      <c r="D119" s="66">
        <f t="shared" si="25"/>
        <v>2191.0562500000001</v>
      </c>
      <c r="E119" s="82">
        <f t="shared" si="20"/>
        <v>2570.2250000000004</v>
      </c>
      <c r="F119" s="82">
        <f t="shared" si="27"/>
        <v>2570.2250000000004</v>
      </c>
      <c r="G119" s="79">
        <v>2200</v>
      </c>
      <c r="H119" s="79">
        <v>2040</v>
      </c>
      <c r="I119" s="79">
        <v>2030</v>
      </c>
      <c r="J119" s="79">
        <v>2298</v>
      </c>
      <c r="K119" s="77">
        <v>1890</v>
      </c>
      <c r="L119" s="77">
        <v>1930</v>
      </c>
      <c r="M119" s="83">
        <v>250</v>
      </c>
      <c r="N119" s="83">
        <v>250</v>
      </c>
      <c r="O119" s="49">
        <f t="shared" si="28"/>
        <v>8</v>
      </c>
      <c r="Q119" s="49">
        <f t="shared" si="29"/>
        <v>113</v>
      </c>
      <c r="R119" s="52" t="str">
        <f t="shared" si="30"/>
        <v>Tilia x europaea 'Euchlora'</v>
      </c>
      <c r="S119" s="51">
        <f t="shared" si="31"/>
        <v>162.92085724501777</v>
      </c>
    </row>
    <row r="120" spans="1:19">
      <c r="A120" s="49">
        <v>114</v>
      </c>
      <c r="B120" s="65" t="s">
        <v>253</v>
      </c>
      <c r="C120" s="65" t="s">
        <v>254</v>
      </c>
      <c r="D120" s="66">
        <f t="shared" si="25"/>
        <v>2000</v>
      </c>
      <c r="E120" s="82"/>
      <c r="F120" s="82"/>
      <c r="G120" s="78" t="s">
        <v>43</v>
      </c>
      <c r="H120" s="79">
        <v>2040</v>
      </c>
      <c r="I120" s="79">
        <v>2030</v>
      </c>
      <c r="J120" s="78" t="s">
        <v>43</v>
      </c>
      <c r="K120" s="77" t="s">
        <v>43</v>
      </c>
      <c r="L120" s="77">
        <v>1930</v>
      </c>
      <c r="M120" s="84" t="s">
        <v>43</v>
      </c>
      <c r="N120" s="84" t="s">
        <v>43</v>
      </c>
      <c r="O120" s="49">
        <f t="shared" si="28"/>
        <v>3</v>
      </c>
      <c r="Q120" s="49">
        <f t="shared" si="29"/>
        <v>114</v>
      </c>
      <c r="R120" s="52" t="str">
        <f t="shared" si="30"/>
        <v>Tilia x europaea 'Koningslinde'</v>
      </c>
      <c r="S120" s="51">
        <f t="shared" si="31"/>
        <v>148.71444514034522</v>
      </c>
    </row>
    <row r="121" spans="1:19">
      <c r="A121" s="49">
        <v>115</v>
      </c>
      <c r="B121" s="65" t="s">
        <v>255</v>
      </c>
      <c r="C121" s="65" t="s">
        <v>256</v>
      </c>
      <c r="D121" s="66">
        <f t="shared" si="25"/>
        <v>2112.5715</v>
      </c>
      <c r="E121" s="82">
        <f t="shared" si="20"/>
        <v>2261.7980000000002</v>
      </c>
      <c r="F121" s="82">
        <f>N121*$C$2</f>
        <v>2313.2025000000003</v>
      </c>
      <c r="G121" s="79">
        <v>2100</v>
      </c>
      <c r="H121" s="79">
        <v>1895</v>
      </c>
      <c r="I121" s="79">
        <v>2030</v>
      </c>
      <c r="J121" s="79">
        <v>2298</v>
      </c>
      <c r="K121" s="77">
        <v>1890</v>
      </c>
      <c r="L121" s="77" t="s">
        <v>43</v>
      </c>
      <c r="M121" s="83">
        <v>220</v>
      </c>
      <c r="N121" s="83">
        <v>225</v>
      </c>
      <c r="O121" s="49">
        <f t="shared" si="28"/>
        <v>7</v>
      </c>
      <c r="Q121" s="49">
        <f t="shared" si="29"/>
        <v>115</v>
      </c>
      <c r="R121" s="52" t="str">
        <f t="shared" si="30"/>
        <v>Tilia x europaea 'Pallida'</v>
      </c>
      <c r="S121" s="51">
        <f t="shared" si="31"/>
        <v>157.08494922090341</v>
      </c>
    </row>
    <row r="122" spans="1:19">
      <c r="A122" s="49">
        <v>116</v>
      </c>
      <c r="B122" s="65" t="s">
        <v>257</v>
      </c>
      <c r="C122" s="65" t="s">
        <v>258</v>
      </c>
      <c r="D122" s="66">
        <f t="shared" si="25"/>
        <v>2287.5002500000001</v>
      </c>
      <c r="E122" s="82">
        <f t="shared" si="20"/>
        <v>2261.7980000000002</v>
      </c>
      <c r="F122" s="82">
        <f>N122*$C$2</f>
        <v>2313.2025000000003</v>
      </c>
      <c r="G122" s="78" t="s">
        <v>43</v>
      </c>
      <c r="H122" s="77" t="s">
        <v>43</v>
      </c>
      <c r="I122" s="77" t="s">
        <v>43</v>
      </c>
      <c r="J122" s="77" t="s">
        <v>43</v>
      </c>
      <c r="K122" s="77" t="s">
        <v>43</v>
      </c>
      <c r="L122" s="77" t="s">
        <v>43</v>
      </c>
      <c r="M122" s="83">
        <v>220</v>
      </c>
      <c r="N122" s="83">
        <v>225</v>
      </c>
      <c r="O122" s="49">
        <f t="shared" si="28"/>
        <v>2</v>
      </c>
      <c r="Q122" s="49">
        <f t="shared" si="29"/>
        <v>116</v>
      </c>
      <c r="R122" s="52" t="str">
        <f t="shared" si="30"/>
        <v>Ulmus glabra</v>
      </c>
      <c r="S122" s="51">
        <f t="shared" si="31"/>
        <v>170.0921652185755</v>
      </c>
    </row>
    <row r="123" spans="1:19">
      <c r="A123" s="49">
        <v>117</v>
      </c>
      <c r="B123" s="65" t="s">
        <v>259</v>
      </c>
      <c r="C123" s="65" t="s">
        <v>260</v>
      </c>
      <c r="D123" s="66">
        <f t="shared" si="25"/>
        <v>2261.7980000000002</v>
      </c>
      <c r="E123" s="82">
        <f t="shared" si="20"/>
        <v>2261.7980000000002</v>
      </c>
      <c r="F123" s="82"/>
      <c r="G123" s="78" t="s">
        <v>43</v>
      </c>
      <c r="H123" s="77" t="s">
        <v>43</v>
      </c>
      <c r="I123" s="77" t="s">
        <v>43</v>
      </c>
      <c r="J123" s="77" t="s">
        <v>43</v>
      </c>
      <c r="K123" s="77" t="s">
        <v>43</v>
      </c>
      <c r="L123" s="77" t="s">
        <v>43</v>
      </c>
      <c r="M123" s="83">
        <v>220</v>
      </c>
      <c r="N123" s="84" t="s">
        <v>43</v>
      </c>
      <c r="O123" s="49">
        <f t="shared" si="28"/>
        <v>1</v>
      </c>
      <c r="Q123" s="49">
        <f t="shared" si="29"/>
        <v>117</v>
      </c>
      <c r="R123" s="52" t="str">
        <f t="shared" si="30"/>
        <v>Ulmus carpinifolia</v>
      </c>
      <c r="S123" s="51">
        <f t="shared" si="31"/>
        <v>168.18101729477129</v>
      </c>
    </row>
    <row r="124" spans="1:19">
      <c r="A124" s="49">
        <v>118</v>
      </c>
      <c r="B124" s="65" t="s">
        <v>261</v>
      </c>
      <c r="C124" s="65" t="s">
        <v>262</v>
      </c>
      <c r="D124" s="66" t="e">
        <f t="shared" si="25"/>
        <v>#DIV/0!</v>
      </c>
      <c r="E124" s="82"/>
      <c r="F124" s="82"/>
      <c r="G124" s="78" t="s">
        <v>43</v>
      </c>
      <c r="H124" s="77" t="s">
        <v>43</v>
      </c>
      <c r="I124" s="77" t="s">
        <v>43</v>
      </c>
      <c r="J124" s="77" t="s">
        <v>43</v>
      </c>
      <c r="K124" s="77" t="s">
        <v>43</v>
      </c>
      <c r="L124" s="77" t="s">
        <v>43</v>
      </c>
      <c r="M124" s="84" t="s">
        <v>43</v>
      </c>
      <c r="N124" s="84" t="s">
        <v>43</v>
      </c>
      <c r="O124" s="49">
        <f t="shared" si="28"/>
        <v>0</v>
      </c>
      <c r="Q124" s="49">
        <f t="shared" si="29"/>
        <v>118</v>
      </c>
      <c r="R124" s="52" t="str">
        <f t="shared" si="30"/>
        <v>Ulmus glabra x carpinifolia var vegeta</v>
      </c>
      <c r="S124" s="51" t="e">
        <f t="shared" si="31"/>
        <v>#DIV/0!</v>
      </c>
    </row>
    <row r="125" spans="1:19">
      <c r="A125" s="49">
        <v>119</v>
      </c>
      <c r="B125" s="65" t="s">
        <v>263</v>
      </c>
      <c r="C125" s="65" t="s">
        <v>260</v>
      </c>
      <c r="D125" s="66">
        <f t="shared" si="25"/>
        <v>2313.2025000000003</v>
      </c>
      <c r="E125" s="82"/>
      <c r="F125" s="82">
        <f>N125*$C$2</f>
        <v>2313.2025000000003</v>
      </c>
      <c r="G125" s="78" t="s">
        <v>43</v>
      </c>
      <c r="H125" s="77" t="s">
        <v>43</v>
      </c>
      <c r="I125" s="77" t="s">
        <v>43</v>
      </c>
      <c r="J125" s="77" t="s">
        <v>43</v>
      </c>
      <c r="K125" s="77" t="s">
        <v>43</v>
      </c>
      <c r="L125" s="77" t="s">
        <v>43</v>
      </c>
      <c r="M125" s="84" t="s">
        <v>43</v>
      </c>
      <c r="N125" s="83">
        <v>225</v>
      </c>
      <c r="O125" s="49">
        <f t="shared" si="28"/>
        <v>1</v>
      </c>
      <c r="Q125" s="49">
        <f t="shared" si="29"/>
        <v>119</v>
      </c>
      <c r="R125" s="52" t="str">
        <f t="shared" si="30"/>
        <v>Ulmus minor</v>
      </c>
      <c r="S125" s="51">
        <f t="shared" si="31"/>
        <v>172.00331314237974</v>
      </c>
    </row>
    <row r="126" spans="1:19">
      <c r="A126" s="49">
        <v>120</v>
      </c>
      <c r="B126" s="65" t="s">
        <v>264</v>
      </c>
      <c r="C126" s="65" t="s">
        <v>265</v>
      </c>
      <c r="D126" s="66" t="e">
        <f t="shared" si="25"/>
        <v>#DIV/0!</v>
      </c>
      <c r="E126" s="82"/>
      <c r="F126" s="82"/>
      <c r="G126" s="78" t="s">
        <v>43</v>
      </c>
      <c r="H126" s="77" t="s">
        <v>43</v>
      </c>
      <c r="I126" s="77" t="s">
        <v>43</v>
      </c>
      <c r="J126" s="77" t="s">
        <v>43</v>
      </c>
      <c r="K126" s="77" t="s">
        <v>43</v>
      </c>
      <c r="L126" s="77" t="s">
        <v>43</v>
      </c>
      <c r="M126" s="84" t="s">
        <v>43</v>
      </c>
      <c r="N126" s="84" t="s">
        <v>43</v>
      </c>
      <c r="O126" s="49">
        <f t="shared" si="28"/>
        <v>0</v>
      </c>
      <c r="Q126" s="49">
        <f t="shared" si="29"/>
        <v>120</v>
      </c>
      <c r="R126" s="52" t="str">
        <f t="shared" si="30"/>
        <v>Ulmus minor 'Hoersholmiensis'</v>
      </c>
      <c r="S126" s="51" t="e">
        <f t="shared" si="31"/>
        <v>#DIV/0!</v>
      </c>
    </row>
    <row r="127" spans="1:19">
      <c r="A127" s="49">
        <v>121</v>
      </c>
      <c r="B127" s="65" t="s">
        <v>266</v>
      </c>
      <c r="C127" s="65" t="s">
        <v>267</v>
      </c>
      <c r="D127" s="66">
        <f t="shared" si="25"/>
        <v>3397.7417500000001</v>
      </c>
      <c r="E127" s="82"/>
      <c r="F127" s="82">
        <f t="shared" ref="F127:F137" si="32">N127*$C$2</f>
        <v>3238.4835000000003</v>
      </c>
      <c r="G127" s="78" t="s">
        <v>43</v>
      </c>
      <c r="H127" s="77" t="s">
        <v>43</v>
      </c>
      <c r="I127" s="77" t="s">
        <v>43</v>
      </c>
      <c r="J127" s="79">
        <v>3557</v>
      </c>
      <c r="K127" s="77" t="s">
        <v>43</v>
      </c>
      <c r="L127" s="77" t="s">
        <v>43</v>
      </c>
      <c r="M127" s="84" t="s">
        <v>43</v>
      </c>
      <c r="N127" s="83">
        <v>315</v>
      </c>
      <c r="O127" s="49">
        <f t="shared" si="28"/>
        <v>2</v>
      </c>
      <c r="Q127" s="49">
        <f t="shared" si="29"/>
        <v>121</v>
      </c>
      <c r="R127" s="52" t="str">
        <f t="shared" si="30"/>
        <v>Ulmus glabra 'Horizontalis'</v>
      </c>
      <c r="S127" s="51">
        <f t="shared" si="31"/>
        <v>252.64663954071781</v>
      </c>
    </row>
    <row r="128" spans="1:19">
      <c r="A128" s="49">
        <v>122</v>
      </c>
      <c r="B128" s="68"/>
      <c r="C128" s="69"/>
      <c r="D128" s="66">
        <f t="shared" ref="D128:D137" si="33">AVERAGE(E128:L128)</f>
        <v>0</v>
      </c>
      <c r="E128" s="82">
        <f t="shared" ref="E128:E137" si="34">M128*$C$2</f>
        <v>0</v>
      </c>
      <c r="F128" s="82">
        <f t="shared" si="32"/>
        <v>0</v>
      </c>
      <c r="G128" s="80"/>
      <c r="H128" s="80"/>
      <c r="I128" s="80"/>
      <c r="J128" s="80"/>
      <c r="K128" s="80"/>
      <c r="L128" s="80"/>
      <c r="M128" s="89"/>
      <c r="N128" s="89"/>
      <c r="O128" s="49">
        <f t="shared" si="28"/>
        <v>2</v>
      </c>
      <c r="Q128" s="49">
        <f t="shared" ref="Q128:Q137" si="35">A128</f>
        <v>122</v>
      </c>
      <c r="R128" s="52">
        <f t="shared" ref="R128:R137" si="36">B128</f>
        <v>0</v>
      </c>
      <c r="S128" s="51">
        <f t="shared" ref="S128:S137" si="37">D128/$C$3</f>
        <v>0</v>
      </c>
    </row>
    <row r="129" spans="1:19">
      <c r="A129" s="49">
        <v>123</v>
      </c>
      <c r="B129" s="68"/>
      <c r="C129" s="69"/>
      <c r="D129" s="66">
        <f t="shared" si="33"/>
        <v>0</v>
      </c>
      <c r="E129" s="82">
        <f t="shared" si="34"/>
        <v>0</v>
      </c>
      <c r="F129" s="82">
        <f t="shared" si="32"/>
        <v>0</v>
      </c>
      <c r="G129" s="80"/>
      <c r="H129" s="80"/>
      <c r="I129" s="80"/>
      <c r="J129" s="80"/>
      <c r="K129" s="80"/>
      <c r="L129" s="80"/>
      <c r="M129" s="89"/>
      <c r="N129" s="89"/>
      <c r="O129" s="49">
        <f t="shared" si="28"/>
        <v>2</v>
      </c>
      <c r="Q129" s="49">
        <f t="shared" si="35"/>
        <v>123</v>
      </c>
      <c r="R129" s="52">
        <f t="shared" si="36"/>
        <v>0</v>
      </c>
      <c r="S129" s="51">
        <f t="shared" si="37"/>
        <v>0</v>
      </c>
    </row>
    <row r="130" spans="1:19">
      <c r="A130" s="49">
        <v>124</v>
      </c>
      <c r="B130" s="68"/>
      <c r="C130" s="69"/>
      <c r="D130" s="66">
        <f t="shared" si="33"/>
        <v>0</v>
      </c>
      <c r="E130" s="82">
        <f t="shared" si="34"/>
        <v>0</v>
      </c>
      <c r="F130" s="82">
        <f t="shared" si="32"/>
        <v>0</v>
      </c>
      <c r="G130" s="80"/>
      <c r="H130" s="80"/>
      <c r="I130" s="80"/>
      <c r="J130" s="80"/>
      <c r="K130" s="80"/>
      <c r="L130" s="80"/>
      <c r="M130" s="89"/>
      <c r="N130" s="89"/>
      <c r="O130" s="49">
        <f t="shared" si="28"/>
        <v>2</v>
      </c>
      <c r="Q130" s="49">
        <f t="shared" si="35"/>
        <v>124</v>
      </c>
      <c r="R130" s="52">
        <f t="shared" si="36"/>
        <v>0</v>
      </c>
      <c r="S130" s="51">
        <f t="shared" si="37"/>
        <v>0</v>
      </c>
    </row>
    <row r="131" spans="1:19">
      <c r="A131" s="49">
        <v>125</v>
      </c>
      <c r="B131" s="68"/>
      <c r="C131" s="69"/>
      <c r="D131" s="66">
        <f t="shared" si="33"/>
        <v>0</v>
      </c>
      <c r="E131" s="82">
        <f t="shared" si="34"/>
        <v>0</v>
      </c>
      <c r="F131" s="82">
        <f t="shared" si="32"/>
        <v>0</v>
      </c>
      <c r="G131" s="80"/>
      <c r="H131" s="80"/>
      <c r="I131" s="80"/>
      <c r="J131" s="80"/>
      <c r="K131" s="80"/>
      <c r="L131" s="80"/>
      <c r="M131" s="89"/>
      <c r="N131" s="89"/>
      <c r="O131" s="49">
        <f t="shared" si="28"/>
        <v>2</v>
      </c>
      <c r="Q131" s="49">
        <f t="shared" si="35"/>
        <v>125</v>
      </c>
      <c r="R131" s="52">
        <f t="shared" si="36"/>
        <v>0</v>
      </c>
      <c r="S131" s="51">
        <f t="shared" si="37"/>
        <v>0</v>
      </c>
    </row>
    <row r="132" spans="1:19">
      <c r="A132" s="49">
        <v>126</v>
      </c>
      <c r="B132" s="68"/>
      <c r="C132" s="69"/>
      <c r="D132" s="66">
        <f t="shared" si="33"/>
        <v>0</v>
      </c>
      <c r="E132" s="82">
        <f t="shared" si="34"/>
        <v>0</v>
      </c>
      <c r="F132" s="82">
        <f t="shared" si="32"/>
        <v>0</v>
      </c>
      <c r="G132" s="80"/>
      <c r="H132" s="80"/>
      <c r="I132" s="80"/>
      <c r="J132" s="80"/>
      <c r="K132" s="80"/>
      <c r="L132" s="80"/>
      <c r="M132" s="89"/>
      <c r="N132" s="89"/>
      <c r="O132" s="49">
        <f t="shared" si="28"/>
        <v>2</v>
      </c>
      <c r="Q132" s="49">
        <f t="shared" si="35"/>
        <v>126</v>
      </c>
      <c r="R132" s="52">
        <f t="shared" si="36"/>
        <v>0</v>
      </c>
      <c r="S132" s="51">
        <f t="shared" si="37"/>
        <v>0</v>
      </c>
    </row>
    <row r="133" spans="1:19">
      <c r="A133" s="49">
        <v>127</v>
      </c>
      <c r="B133" s="68"/>
      <c r="C133" s="69"/>
      <c r="D133" s="66">
        <f t="shared" si="33"/>
        <v>0</v>
      </c>
      <c r="E133" s="82">
        <f t="shared" si="34"/>
        <v>0</v>
      </c>
      <c r="F133" s="82">
        <f t="shared" si="32"/>
        <v>0</v>
      </c>
      <c r="G133" s="80"/>
      <c r="H133" s="80"/>
      <c r="I133" s="80"/>
      <c r="J133" s="80"/>
      <c r="K133" s="80"/>
      <c r="L133" s="80"/>
      <c r="M133" s="89"/>
      <c r="N133" s="89"/>
      <c r="O133" s="49">
        <f t="shared" si="28"/>
        <v>2</v>
      </c>
      <c r="Q133" s="49">
        <f t="shared" si="35"/>
        <v>127</v>
      </c>
      <c r="R133" s="52">
        <f t="shared" si="36"/>
        <v>0</v>
      </c>
      <c r="S133" s="51">
        <f t="shared" si="37"/>
        <v>0</v>
      </c>
    </row>
    <row r="134" spans="1:19">
      <c r="A134" s="49">
        <v>128</v>
      </c>
      <c r="B134" s="68"/>
      <c r="C134" s="69"/>
      <c r="D134" s="66">
        <f t="shared" si="33"/>
        <v>0</v>
      </c>
      <c r="E134" s="82">
        <f t="shared" si="34"/>
        <v>0</v>
      </c>
      <c r="F134" s="82">
        <f t="shared" si="32"/>
        <v>0</v>
      </c>
      <c r="G134" s="80"/>
      <c r="H134" s="80"/>
      <c r="I134" s="80"/>
      <c r="J134" s="80"/>
      <c r="K134" s="80"/>
      <c r="L134" s="80"/>
      <c r="M134" s="89"/>
      <c r="N134" s="89"/>
      <c r="O134" s="49">
        <f t="shared" si="28"/>
        <v>2</v>
      </c>
      <c r="Q134" s="49">
        <f t="shared" si="35"/>
        <v>128</v>
      </c>
      <c r="R134" s="52">
        <f t="shared" si="36"/>
        <v>0</v>
      </c>
      <c r="S134" s="51">
        <f t="shared" si="37"/>
        <v>0</v>
      </c>
    </row>
    <row r="135" spans="1:19">
      <c r="A135" s="49">
        <v>129</v>
      </c>
      <c r="B135" s="68"/>
      <c r="C135" s="69"/>
      <c r="D135" s="66">
        <f t="shared" si="33"/>
        <v>0</v>
      </c>
      <c r="E135" s="82">
        <f t="shared" si="34"/>
        <v>0</v>
      </c>
      <c r="F135" s="82">
        <f t="shared" si="32"/>
        <v>0</v>
      </c>
      <c r="G135" s="80"/>
      <c r="H135" s="80"/>
      <c r="I135" s="80"/>
      <c r="J135" s="80"/>
      <c r="K135" s="80"/>
      <c r="L135" s="80"/>
      <c r="M135" s="89"/>
      <c r="N135" s="89"/>
      <c r="O135" s="49">
        <f t="shared" si="28"/>
        <v>2</v>
      </c>
      <c r="Q135" s="49">
        <f t="shared" si="35"/>
        <v>129</v>
      </c>
      <c r="R135" s="52">
        <f t="shared" si="36"/>
        <v>0</v>
      </c>
      <c r="S135" s="51">
        <f t="shared" si="37"/>
        <v>0</v>
      </c>
    </row>
    <row r="136" spans="1:19">
      <c r="A136" s="49">
        <v>130</v>
      </c>
      <c r="B136" s="68"/>
      <c r="C136" s="69"/>
      <c r="D136" s="66">
        <f t="shared" si="33"/>
        <v>0</v>
      </c>
      <c r="E136" s="82">
        <f t="shared" si="34"/>
        <v>0</v>
      </c>
      <c r="F136" s="82">
        <f t="shared" si="32"/>
        <v>0</v>
      </c>
      <c r="G136" s="80"/>
      <c r="H136" s="80"/>
      <c r="I136" s="80"/>
      <c r="J136" s="80"/>
      <c r="K136" s="80"/>
      <c r="L136" s="80"/>
      <c r="M136" s="89"/>
      <c r="N136" s="89"/>
      <c r="O136" s="49">
        <f t="shared" si="28"/>
        <v>2</v>
      </c>
      <c r="Q136" s="49">
        <f t="shared" si="35"/>
        <v>130</v>
      </c>
      <c r="R136" s="52">
        <f t="shared" si="36"/>
        <v>0</v>
      </c>
      <c r="S136" s="51">
        <f t="shared" si="37"/>
        <v>0</v>
      </c>
    </row>
    <row r="137" spans="1:19">
      <c r="A137" s="49">
        <v>131</v>
      </c>
      <c r="B137" s="68"/>
      <c r="C137" s="69"/>
      <c r="D137" s="66">
        <f t="shared" si="33"/>
        <v>0</v>
      </c>
      <c r="E137" s="82">
        <f t="shared" si="34"/>
        <v>0</v>
      </c>
      <c r="F137" s="82">
        <f t="shared" si="32"/>
        <v>0</v>
      </c>
      <c r="G137" s="80"/>
      <c r="H137" s="80"/>
      <c r="I137" s="80"/>
      <c r="J137" s="80"/>
      <c r="K137" s="80"/>
      <c r="L137" s="80"/>
      <c r="M137" s="89"/>
      <c r="N137" s="89"/>
      <c r="O137" s="49">
        <f t="shared" si="28"/>
        <v>2</v>
      </c>
      <c r="Q137" s="49">
        <f t="shared" si="35"/>
        <v>131</v>
      </c>
      <c r="R137" s="52">
        <f t="shared" si="36"/>
        <v>0</v>
      </c>
      <c r="S137" s="51">
        <f t="shared" si="37"/>
        <v>0</v>
      </c>
    </row>
  </sheetData>
  <hyperlinks>
    <hyperlink ref="B2" r:id="rId1" display="Pris för 1 euro enligt Riksbanken" xr:uid="{00000000-0004-0000-0100-000000000000}"/>
  </hyperlinks>
  <pageMargins left="0.7" right="0.7" top="1.1437007874015748" bottom="1.1437007874015748" header="0.75" footer="0.75"/>
  <pageSetup paperSize="9" fitToWidth="0" fitToHeight="0" orientation="portrait" r:id="rId2"/>
  <headerFooter alignWithMargins="0"/>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2:H40"/>
  <sheetViews>
    <sheetView tabSelected="1" workbookViewId="0">
      <selection activeCell="G12" sqref="G12"/>
    </sheetView>
  </sheetViews>
  <sheetFormatPr defaultRowHeight="14.25"/>
  <cols>
    <col min="1" max="1" width="1.625" customWidth="1"/>
    <col min="2" max="2" width="5.125" customWidth="1"/>
    <col min="3" max="3" width="23.625" customWidth="1"/>
    <col min="4" max="4" width="12" customWidth="1"/>
    <col min="5" max="5" width="6.875" customWidth="1"/>
    <col min="6" max="6" width="7.875" bestFit="1" customWidth="1"/>
    <col min="7" max="7" width="21.125" customWidth="1"/>
  </cols>
  <sheetData>
    <row r="2" spans="1:8" ht="23.25">
      <c r="A2" s="7"/>
      <c r="B2" s="8" t="s">
        <v>268</v>
      </c>
      <c r="C2" s="7"/>
      <c r="D2" s="7"/>
      <c r="E2" s="7"/>
      <c r="F2" s="7"/>
      <c r="G2" s="7"/>
      <c r="H2" s="7"/>
    </row>
    <row r="4" spans="1:8">
      <c r="B4" t="s">
        <v>269</v>
      </c>
    </row>
    <row r="6" spans="1:8" ht="18.75">
      <c r="A6" s="9"/>
      <c r="B6" s="10" t="s">
        <v>270</v>
      </c>
      <c r="C6" s="9"/>
      <c r="D6" s="9"/>
      <c r="E6" s="9"/>
      <c r="F6" s="9"/>
      <c r="G6" s="9"/>
    </row>
    <row r="7" spans="1:8">
      <c r="C7" s="11" t="s">
        <v>271</v>
      </c>
      <c r="D7" s="12">
        <f>EUR</f>
        <v>10.280900000000001</v>
      </c>
      <c r="E7" t="s">
        <v>272</v>
      </c>
      <c r="F7" s="13"/>
    </row>
    <row r="8" spans="1:8">
      <c r="C8" s="11" t="s">
        <v>273</v>
      </c>
      <c r="D8" s="90" t="s">
        <v>51</v>
      </c>
      <c r="E8" s="91"/>
      <c r="F8" s="91"/>
      <c r="G8" s="92"/>
    </row>
    <row r="9" spans="1:8">
      <c r="C9" s="14" t="s">
        <v>274</v>
      </c>
      <c r="D9" s="53">
        <f>VLOOKUP(D8,Formler!B7:D115,3,)</f>
        <v>2098.750125</v>
      </c>
      <c r="E9" t="s">
        <v>272</v>
      </c>
    </row>
    <row r="10" spans="1:8">
      <c r="C10" s="14" t="s">
        <v>275</v>
      </c>
      <c r="D10" s="15">
        <f>13/PI()</f>
        <v>4.1380285203892786</v>
      </c>
      <c r="E10" t="s">
        <v>276</v>
      </c>
    </row>
    <row r="11" spans="1:8">
      <c r="C11" s="14" t="s">
        <v>277</v>
      </c>
      <c r="D11" s="15">
        <f>PI()*(diam1214/2)*(diam1214/2)</f>
        <v>13.448592691265153</v>
      </c>
      <c r="E11" t="s">
        <v>278</v>
      </c>
    </row>
    <row r="12" spans="1:8">
      <c r="C12" s="14" t="s">
        <v>279</v>
      </c>
      <c r="D12" s="15">
        <f>basvärde/area1214</f>
        <v>156.05723016380264</v>
      </c>
      <c r="E12" t="s">
        <v>272</v>
      </c>
    </row>
    <row r="13" spans="1:8">
      <c r="B13" s="16" t="s">
        <v>280</v>
      </c>
    </row>
    <row r="14" spans="1:8">
      <c r="C14" s="14" t="s">
        <v>281</v>
      </c>
      <c r="D14" s="21">
        <v>95</v>
      </c>
      <c r="E14" t="s">
        <v>276</v>
      </c>
    </row>
    <row r="15" spans="1:8">
      <c r="C15" s="14" t="s">
        <v>282</v>
      </c>
      <c r="D15" s="15">
        <f>(Stamomkrets*Stamomkrets)/(4*PI())</f>
        <v>718.18668070217768</v>
      </c>
      <c r="E15" t="s">
        <v>278</v>
      </c>
    </row>
    <row r="16" spans="1:8" ht="15">
      <c r="C16" s="14" t="s">
        <v>283</v>
      </c>
      <c r="D16" s="17">
        <f>kvadratcmpris*Area</f>
        <v>112078.22413091718</v>
      </c>
      <c r="E16" t="s">
        <v>272</v>
      </c>
    </row>
    <row r="18" spans="1:7" ht="18.75">
      <c r="A18" s="18"/>
      <c r="B18" s="19" t="s">
        <v>284</v>
      </c>
      <c r="C18" s="18"/>
      <c r="D18" s="18"/>
      <c r="E18" s="18"/>
      <c r="F18" s="18"/>
      <c r="G18" s="18"/>
    </row>
    <row r="19" spans="1:7">
      <c r="C19" s="20" t="s">
        <v>13</v>
      </c>
      <c r="D19" s="21">
        <v>4</v>
      </c>
    </row>
    <row r="20" spans="1:7">
      <c r="C20" s="20" t="s">
        <v>285</v>
      </c>
      <c r="D20" s="21">
        <v>4</v>
      </c>
    </row>
    <row r="21" spans="1:7">
      <c r="C21" s="20" t="s">
        <v>286</v>
      </c>
      <c r="D21" s="21">
        <v>4</v>
      </c>
    </row>
    <row r="22" spans="1:7">
      <c r="C22" s="20" t="s">
        <v>287</v>
      </c>
      <c r="D22" s="21">
        <v>4</v>
      </c>
    </row>
    <row r="23" spans="1:7" ht="15">
      <c r="C23" s="20" t="s">
        <v>288</v>
      </c>
      <c r="D23" s="22">
        <f>SUM(D19:D22)/16</f>
        <v>1</v>
      </c>
    </row>
    <row r="25" spans="1:7" ht="18.75">
      <c r="A25" s="23"/>
      <c r="B25" s="24" t="s">
        <v>289</v>
      </c>
      <c r="C25" s="23"/>
      <c r="D25" s="23"/>
      <c r="E25" s="23"/>
      <c r="F25" s="23"/>
      <c r="G25" s="23"/>
    </row>
    <row r="26" spans="1:7">
      <c r="C26" s="25" t="s">
        <v>290</v>
      </c>
      <c r="D26" s="26">
        <v>70</v>
      </c>
      <c r="E26" s="27" t="s">
        <v>272</v>
      </c>
    </row>
    <row r="27" spans="1:7">
      <c r="C27" s="28" t="s">
        <v>291</v>
      </c>
      <c r="D27" s="29">
        <v>20000</v>
      </c>
      <c r="E27" s="30" t="s">
        <v>272</v>
      </c>
    </row>
    <row r="28" spans="1:7">
      <c r="C28" s="28" t="s">
        <v>292</v>
      </c>
      <c r="D28" s="29">
        <v>10000</v>
      </c>
      <c r="E28" t="s">
        <v>272</v>
      </c>
    </row>
    <row r="29" spans="1:7">
      <c r="B29" t="s">
        <v>280</v>
      </c>
    </row>
    <row r="30" spans="1:7">
      <c r="C30" s="28" t="s">
        <v>293</v>
      </c>
      <c r="D30" s="31" t="s">
        <v>294</v>
      </c>
    </row>
    <row r="31" spans="1:7" ht="15" customHeight="1">
      <c r="C31" s="93" t="s">
        <v>295</v>
      </c>
      <c r="D31" s="93"/>
      <c r="E31" s="93"/>
      <c r="F31" s="32">
        <f>MIN(Area*Kostnad_per_kvcm_etabl+gatuträdetabl,85000)</f>
        <v>70273.067649152435</v>
      </c>
      <c r="G31" t="s">
        <v>272</v>
      </c>
    </row>
    <row r="32" spans="1:7" ht="15" customHeight="1">
      <c r="C32" s="93" t="s">
        <v>296</v>
      </c>
      <c r="D32" s="93"/>
      <c r="E32" s="93"/>
      <c r="F32" s="32">
        <f>MIN(Area*Kostnad_per_kvcm_etabl+övrigmarketabl,75000)</f>
        <v>60273.067649152435</v>
      </c>
      <c r="G32" t="s">
        <v>272</v>
      </c>
    </row>
    <row r="34" spans="1:7" ht="18.75">
      <c r="A34" s="33"/>
      <c r="B34" s="34" t="s">
        <v>297</v>
      </c>
      <c r="C34" s="33"/>
      <c r="D34" s="33"/>
      <c r="E34" s="33"/>
      <c r="F34" s="33"/>
      <c r="G34" s="33"/>
    </row>
    <row r="35" spans="1:7" ht="15">
      <c r="C35" s="35" t="s">
        <v>283</v>
      </c>
      <c r="D35" s="36">
        <f>Trädets_värde</f>
        <v>112078.22413091718</v>
      </c>
      <c r="E35" s="37" t="s">
        <v>272</v>
      </c>
    </row>
    <row r="36" spans="1:7" ht="15">
      <c r="C36" s="38" t="s">
        <v>298</v>
      </c>
      <c r="D36" s="39">
        <f>skadorvitalitet</f>
        <v>1</v>
      </c>
    </row>
    <row r="37" spans="1:7" ht="15">
      <c r="C37" s="40" t="s">
        <v>299</v>
      </c>
      <c r="D37" s="41">
        <f>IF(D30="gatuträd",F31,F32)</f>
        <v>60273.067649152435</v>
      </c>
      <c r="E37" s="40" t="s">
        <v>272</v>
      </c>
    </row>
    <row r="38" spans="1:7" ht="15.75">
      <c r="C38" s="42" t="s">
        <v>300</v>
      </c>
      <c r="D38" s="43">
        <f>Trädets_värde*summaskador+planteringetableringkostnad</f>
        <v>172351.29178006962</v>
      </c>
      <c r="E38" s="44" t="s">
        <v>272</v>
      </c>
    </row>
    <row r="40" spans="1:7">
      <c r="B40" s="45" t="s">
        <v>301</v>
      </c>
    </row>
  </sheetData>
  <mergeCells count="3">
    <mergeCell ref="D8:G8"/>
    <mergeCell ref="C31:E31"/>
    <mergeCell ref="C32:E32"/>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3A1CB5C6D3A6540A65899E44DB8DFCA" ma:contentTypeVersion="6" ma:contentTypeDescription="Skapa ett nytt dokument." ma:contentTypeScope="" ma:versionID="20c8ce0d028c16a9b25de646dfc3f283">
  <xsd:schema xmlns:xsd="http://www.w3.org/2001/XMLSchema" xmlns:xs="http://www.w3.org/2001/XMLSchema" xmlns:p="http://schemas.microsoft.com/office/2006/metadata/properties" xmlns:ns2="4d0032dd-2aa0-48c5-9be9-a433f3c03e89" xmlns:ns3="e3cdfe8f-f4a9-4b1a-97eb-355ad41263dc" targetNamespace="http://schemas.microsoft.com/office/2006/metadata/properties" ma:root="true" ma:fieldsID="de623e96fdd2113a2b80eb15f17b63a7" ns2:_="" ns3:_="">
    <xsd:import namespace="4d0032dd-2aa0-48c5-9be9-a433f3c03e89"/>
    <xsd:import namespace="e3cdfe8f-f4a9-4b1a-97eb-355ad41263d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0032dd-2aa0-48c5-9be9-a433f3c03e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cdfe8f-f4a9-4b1a-97eb-355ad41263dc" elementFormDefault="qualified">
    <xsd:import namespace="http://schemas.microsoft.com/office/2006/documentManagement/types"/>
    <xsd:import namespace="http://schemas.microsoft.com/office/infopath/2007/PartnerControls"/>
    <xsd:element name="SharedWithUsers" ma:index="11"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8C1534-D25C-4D1F-9FA2-9AFEC69D4E8A}"/>
</file>

<file path=customXml/itemProps2.xml><?xml version="1.0" encoding="utf-8"?>
<ds:datastoreItem xmlns:ds="http://schemas.openxmlformats.org/officeDocument/2006/customXml" ds:itemID="{EB526AAA-38F1-416C-99C5-44ED794AC4DB}"/>
</file>

<file path=customXml/itemProps3.xml><?xml version="1.0" encoding="utf-8"?>
<ds:datastoreItem xmlns:ds="http://schemas.openxmlformats.org/officeDocument/2006/customXml" ds:itemID="{3A4A58E8-BF91-4762-AE4F-3A3B48B9E0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dc:creator>
  <cp:keywords/>
  <dc:description/>
  <cp:lastModifiedBy>Carola Rubinsson</cp:lastModifiedBy>
  <cp:revision>2</cp:revision>
  <dcterms:created xsi:type="dcterms:W3CDTF">2012-06-10T08:34:30Z</dcterms:created>
  <dcterms:modified xsi:type="dcterms:W3CDTF">2025-03-28T09:13:46Z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0x010100D3A1CB5C6D3A6540A65899E44DB8DFCA</vt:lpwstr>
  </property>
</Properties>
</file>